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ETP-SVR\Data\work\2024業務\00基本\04excelデータ\"/>
    </mc:Choice>
  </mc:AlternateContent>
  <xr:revisionPtr revIDLastSave="0" documentId="13_ncr:1_{82529891-CF70-444F-AC1A-F7F9F5E8FAD7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入力" sheetId="32" r:id="rId1"/>
    <sheet name="価格表" sheetId="35" r:id="rId2"/>
    <sheet name="50L,100L" sheetId="38" r:id="rId3"/>
    <sheet name="150L,200L" sheetId="37" r:id="rId4"/>
    <sheet name="250L" sheetId="40" r:id="rId5"/>
    <sheet name="300L" sheetId="36" r:id="rId6"/>
    <sheet name="400L以上" sheetId="34" r:id="rId7"/>
    <sheet name="敷設費のみ（備品別）" sheetId="39" r:id="rId8"/>
    <sheet name="R6年3月労務単価" sheetId="33" r:id="rId9"/>
    <sheet name="R6年4月燃料費" sheetId="42" r:id="rId10"/>
  </sheets>
  <definedNames>
    <definedName name="_xlnm.Print_Area" localSheetId="3">'150L,200L'!$B$16:$J$58,'150L,200L'!$B$61:$J$100,'150L,200L'!$L$16:$S$42,'150L,200L'!$B$2:$J$14</definedName>
    <definedName name="_xlnm.Print_Area" localSheetId="4">'250L'!$B$2:$J$58,'250L'!$B$61:$J$100,'250L'!$L$16:$S$41</definedName>
    <definedName name="_xlnm.Print_Area" localSheetId="5">'300L'!$B$2:$J$58,'300L'!$B$61:$J$100,'300L'!$L$16:$S$42</definedName>
    <definedName name="_xlnm.Print_Area" localSheetId="6">'400L以上'!$B$2:$J$58,'400L以上'!$L$16:$S$42</definedName>
    <definedName name="_xlnm.Print_Area" localSheetId="2">'50L,100L'!$B$2:$J$57,'50L,100L'!$B$60:$J$100,'50L,100L'!$L$16:$S$43</definedName>
    <definedName name="_xlnm.Print_Area" localSheetId="0">入力!$B$1:$N$33</definedName>
    <definedName name="_xlnm.Print_Area" localSheetId="7">'敷設費のみ（備品別）'!$B$2:$J$59,'敷設費のみ（備品別）'!$B$62:$J$102,'敷設費のみ（備品別）'!$L$16:$R$40</definedName>
    <definedName name="qwer">#REF!</definedName>
    <definedName name="アメリカ">#REF!</definedName>
    <definedName name="愛知" localSheetId="8">'R6年3月労務単価'!$X$4:$X$6</definedName>
    <definedName name="愛知">#REF!</definedName>
    <definedName name="愛媛" localSheetId="8">'R6年3月労務単価'!$AN$4:$AN$6</definedName>
    <definedName name="愛媛">#REF!</definedName>
    <definedName name="茨城" localSheetId="8">'R6年3月労務単価'!$J$4:$J$6</definedName>
    <definedName name="茨城">#REF!</definedName>
    <definedName name="印刷1" localSheetId="4">'250L'!印刷1</definedName>
    <definedName name="印刷1">'250L'!印刷1</definedName>
    <definedName name="印刷20" localSheetId="4">'250L'!印刷20</definedName>
    <definedName name="印刷20">'250L'!印刷20</definedName>
    <definedName name="印刷3" localSheetId="4">'250L'!印刷3</definedName>
    <definedName name="印刷3">'250L'!印刷3</definedName>
    <definedName name="岡山" localSheetId="8">'R6年3月労務単価'!$AI$4:$AI$6</definedName>
    <definedName name="岡山">#REF!</definedName>
    <definedName name="沖縄" localSheetId="8">'R6年3月労務単価'!$AW$4:$AW$6</definedName>
    <definedName name="沖縄">#REF!</definedName>
    <definedName name="関東">'R6年3月労務単価'!$J$11</definedName>
    <definedName name="岩手" localSheetId="8">'R6年3月労務単価'!$E$4:$E$6</definedName>
    <definedName name="岩手">#REF!</definedName>
    <definedName name="岐阜" localSheetId="8">'R6年3月労務単価'!$V$4:$V$6</definedName>
    <definedName name="岐阜">#REF!</definedName>
    <definedName name="宮崎" localSheetId="8">'R6年3月労務単価'!$AU$4:$AU$6</definedName>
    <definedName name="宮崎">#REF!</definedName>
    <definedName name="宮城" localSheetId="8">'R6年3月労務単価'!$F$4:$F$6</definedName>
    <definedName name="宮城">#REF!</definedName>
    <definedName name="京都" localSheetId="8">'R6年3月労務単価'!$AB$4:$AB$6</definedName>
    <definedName name="京都">#REF!</definedName>
    <definedName name="近畿">'R6年3月労務単価'!$Z$11</definedName>
    <definedName name="九州">'R6年3月労務単価'!$AP$11</definedName>
    <definedName name="熊本" localSheetId="8">'R6年3月労務単価'!$AS$4:$AS$6</definedName>
    <definedName name="熊本">#REF!</definedName>
    <definedName name="群馬" localSheetId="8">'R6年3月労務単価'!$L$4:$L$6</definedName>
    <definedName name="群馬">#REF!</definedName>
    <definedName name="広島" localSheetId="8">'R6年3月労務単価'!$AJ$4:$AJ$6</definedName>
    <definedName name="広島">#REF!</definedName>
    <definedName name="香川" localSheetId="8">'R6年3月労務単価'!$AM$4:$AM$6</definedName>
    <definedName name="香川">#REF!</definedName>
    <definedName name="高知" localSheetId="8">'R6年3月労務単価'!$AO$4:$AO$6</definedName>
    <definedName name="高知">#REF!</definedName>
    <definedName name="佐賀" localSheetId="8">'R6年3月労務単価'!$AQ$4:$AQ$6</definedName>
    <definedName name="佐賀">#REF!</definedName>
    <definedName name="埼玉" localSheetId="8">'R6年3月労務単価'!$M$4:$M$6</definedName>
    <definedName name="埼玉">#REF!</definedName>
    <definedName name="三重" localSheetId="8">'R6年3月労務単価'!$Y$4:$Y$6</definedName>
    <definedName name="三重">#REF!</definedName>
    <definedName name="山形" localSheetId="8">'R6年3月労務単価'!$H$4:$H$6</definedName>
    <definedName name="山形">#REF!</definedName>
    <definedName name="山口" localSheetId="8">'R6年3月労務単価'!$AK$4:$AK$6</definedName>
    <definedName name="山口">#REF!</definedName>
    <definedName name="山梨" localSheetId="8">'R6年3月労務単価'!$Q$4:$Q$6</definedName>
    <definedName name="山梨">#REF!</definedName>
    <definedName name="四国">'R6年3月労務単価'!$AL$11</definedName>
    <definedName name="滋賀" localSheetId="8">'R6年3月労務単価'!$AA$4:$AA$6</definedName>
    <definedName name="滋賀">#REF!</definedName>
    <definedName name="鹿児島" localSheetId="8">'R6年3月労務単価'!$AV$4:$AV$6</definedName>
    <definedName name="鹿児島">#REF!</definedName>
    <definedName name="秋田" localSheetId="8">'R6年3月労務単価'!$G$4:$G$6</definedName>
    <definedName name="秋田">#REF!</definedName>
    <definedName name="新潟" localSheetId="8">'R6年3月労務単価'!$S$4:$S$6</definedName>
    <definedName name="新潟">#REF!</definedName>
    <definedName name="神奈川" localSheetId="8">'R6年3月労務単価'!$P$4:$P$6</definedName>
    <definedName name="神奈川">#REF!</definedName>
    <definedName name="青森" localSheetId="8">'R6年3月労務単価'!$D$4:$D$6</definedName>
    <definedName name="青森">#REF!</definedName>
    <definedName name="静岡" localSheetId="8">'R6年3月労務単価'!$W$4:$W$6</definedName>
    <definedName name="静岡">#REF!</definedName>
    <definedName name="石川" localSheetId="8">'R6年3月労務単価'!$U$4:$U$6</definedName>
    <definedName name="石川">#REF!</definedName>
    <definedName name="千葉" localSheetId="8">'R6年3月労務単価'!$N$4:$N$6</definedName>
    <definedName name="千葉">#REF!</definedName>
    <definedName name="大阪" localSheetId="8">'R6年3月労務単価'!$AC$4:$AC$6</definedName>
    <definedName name="大阪">#REF!</definedName>
    <definedName name="大分" localSheetId="8">'R6年3月労務単価'!$AT$4:$AT$6</definedName>
    <definedName name="大分">#REF!</definedName>
    <definedName name="中国">'R6年3月労務単価'!$AG$11</definedName>
    <definedName name="中部">'R6年3月労務単価'!$V$11</definedName>
    <definedName name="長崎" localSheetId="8">'R6年3月労務単価'!$AR$4:$AR$6</definedName>
    <definedName name="長崎">#REF!</definedName>
    <definedName name="長野" localSheetId="8">'R6年3月労務単価'!$R$4:$R$6</definedName>
    <definedName name="長野">#REF!</definedName>
    <definedName name="鳥取" localSheetId="8">'R6年3月労務単価'!$AG$4:$AG$6</definedName>
    <definedName name="鳥取">#REF!</definedName>
    <definedName name="島根" localSheetId="8">'R6年3月労務単価'!$AH$4:$AH$6</definedName>
    <definedName name="島根">#REF!</definedName>
    <definedName name="東京" localSheetId="8">'R6年3月労務単価'!$O$4:$O$6</definedName>
    <definedName name="東京">#REF!</definedName>
    <definedName name="東北">'R6年3月労務単価'!$D$11</definedName>
    <definedName name="徳島" localSheetId="8">'R6年3月労務単価'!$AL$4:$AL$6</definedName>
    <definedName name="徳島">#REF!</definedName>
    <definedName name="栃木" localSheetId="8">'R6年3月労務単価'!$K$4:$K$6</definedName>
    <definedName name="栃木">#REF!</definedName>
    <definedName name="奈良" localSheetId="8">'R6年3月労務単価'!$AE$4:$AE$6</definedName>
    <definedName name="奈良">#REF!</definedName>
    <definedName name="富山" localSheetId="8">'R6年3月労務単価'!$T$4:$T$6</definedName>
    <definedName name="富山">#REF!</definedName>
    <definedName name="福井" localSheetId="8">'R6年3月労務単価'!$Z$4:$Z$6</definedName>
    <definedName name="福井">#REF!</definedName>
    <definedName name="福岡" localSheetId="8">'R6年3月労務単価'!$AP$4:$AP$6</definedName>
    <definedName name="福岡">#REF!</definedName>
    <definedName name="福島" localSheetId="8">'R6年3月労務単価'!$I$4:$I$6</definedName>
    <definedName name="福島">#REF!</definedName>
    <definedName name="兵庫" localSheetId="8">'R6年3月労務単価'!$AD$4:$AD$6</definedName>
    <definedName name="兵庫">#REF!</definedName>
    <definedName name="北海道" localSheetId="8">'R6年3月労務単価'!$C$4:$C$6</definedName>
    <definedName name="北海道">#REF!</definedName>
    <definedName name="北陸">'R6年3月労務単価'!$S$11</definedName>
    <definedName name="和歌山" localSheetId="8">'R6年3月労務単価'!$AF$4:$AF$6</definedName>
    <definedName name="和歌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36" l="1"/>
  <c r="O23" i="40"/>
  <c r="O23" i="37"/>
  <c r="O23" i="38"/>
  <c r="O23" i="34"/>
  <c r="O23" i="39"/>
  <c r="Q33" i="34"/>
  <c r="Q33" i="36"/>
  <c r="Q33" i="40"/>
  <c r="Q33" i="39" l="1"/>
  <c r="H10" i="39"/>
  <c r="O37" i="39" l="1"/>
  <c r="O37" i="40"/>
  <c r="O37" i="36"/>
  <c r="O37" i="34"/>
  <c r="O37" i="37"/>
  <c r="O37" i="38"/>
  <c r="O38" i="39" l="1"/>
  <c r="O38" i="34"/>
  <c r="O38" i="36"/>
  <c r="O38" i="40"/>
  <c r="O38" i="37"/>
  <c r="O38" i="38"/>
  <c r="A3" i="42"/>
  <c r="A4" i="42" s="1"/>
  <c r="P23" i="38" s="1"/>
  <c r="G6" i="39"/>
  <c r="G6" i="37"/>
  <c r="Q33" i="38" l="1"/>
  <c r="O36" i="39" l="1"/>
  <c r="P23" i="36" l="1"/>
  <c r="O36" i="38" l="1"/>
  <c r="H6" i="38" l="1"/>
  <c r="H6" i="37"/>
  <c r="H6" i="40"/>
  <c r="H6" i="36"/>
  <c r="H6" i="34"/>
  <c r="O36" i="40" l="1"/>
  <c r="Q33" i="37"/>
  <c r="O36" i="37" l="1"/>
  <c r="H8" i="39" l="1"/>
  <c r="H7" i="39"/>
  <c r="I7" i="39" s="1"/>
  <c r="I8" i="39"/>
  <c r="H6" i="39"/>
  <c r="J20" i="38" l="1"/>
  <c r="J24" i="39" s="1"/>
  <c r="O39" i="40"/>
  <c r="O39" i="36"/>
  <c r="O36" i="36"/>
  <c r="O39" i="34"/>
  <c r="O36" i="34"/>
  <c r="O39" i="39"/>
  <c r="O39" i="37"/>
  <c r="O39" i="38"/>
  <c r="G12" i="39"/>
  <c r="G9" i="39"/>
  <c r="I9" i="39" s="1"/>
  <c r="I10" i="39"/>
  <c r="P23" i="39"/>
  <c r="P24" i="39"/>
  <c r="Q24" i="39" s="1"/>
  <c r="A3" i="33"/>
  <c r="P23" i="40"/>
  <c r="P24" i="40"/>
  <c r="Q24" i="40" s="1"/>
  <c r="I24" i="40"/>
  <c r="I25" i="40"/>
  <c r="P24" i="36"/>
  <c r="Q24" i="36" s="1"/>
  <c r="I24" i="36"/>
  <c r="I25" i="36"/>
  <c r="P23" i="34"/>
  <c r="P24" i="34"/>
  <c r="Q24" i="34" s="1"/>
  <c r="I24" i="34"/>
  <c r="I26" i="34" s="1"/>
  <c r="P23" i="37"/>
  <c r="P24" i="37"/>
  <c r="Q24" i="37" s="1"/>
  <c r="I24" i="37"/>
  <c r="I25" i="37"/>
  <c r="Q24" i="38"/>
  <c r="I24" i="38"/>
  <c r="I25" i="38"/>
  <c r="I6" i="40"/>
  <c r="G8" i="40"/>
  <c r="I10" i="40"/>
  <c r="A10" i="33"/>
  <c r="I6" i="39"/>
  <c r="I14" i="39"/>
  <c r="E4" i="35"/>
  <c r="I6" i="38"/>
  <c r="G8" i="38"/>
  <c r="I10" i="38"/>
  <c r="I6" i="37"/>
  <c r="G8" i="37"/>
  <c r="I10" i="37"/>
  <c r="I6" i="36"/>
  <c r="G8" i="36"/>
  <c r="I10" i="36"/>
  <c r="I6" i="34"/>
  <c r="G8" i="34"/>
  <c r="I10" i="34"/>
  <c r="A11" i="33"/>
  <c r="A4" i="33"/>
  <c r="R33" i="39" l="1"/>
  <c r="H31" i="39" s="1"/>
  <c r="I26" i="40"/>
  <c r="Q23" i="38"/>
  <c r="I26" i="38"/>
  <c r="Q23" i="39"/>
  <c r="Q23" i="36"/>
  <c r="I26" i="37"/>
  <c r="I26" i="36"/>
  <c r="Q23" i="37"/>
  <c r="Q23" i="40"/>
  <c r="Q23" i="34"/>
  <c r="J21" i="38"/>
  <c r="J21" i="34" s="1"/>
  <c r="J20" i="40"/>
  <c r="R33" i="38"/>
  <c r="J20" i="36"/>
  <c r="J20" i="37"/>
  <c r="J20" i="34"/>
  <c r="H20" i="38"/>
  <c r="I20" i="38" s="1"/>
  <c r="H20" i="36"/>
  <c r="I20" i="36" s="1"/>
  <c r="H20" i="34"/>
  <c r="I20" i="34" s="1"/>
  <c r="H24" i="39"/>
  <c r="I24" i="39" s="1"/>
  <c r="H20" i="37"/>
  <c r="I20" i="37" s="1"/>
  <c r="H20" i="40"/>
  <c r="I20" i="40" s="1"/>
  <c r="A5" i="33"/>
  <c r="A6" i="33"/>
  <c r="R33" i="34" l="1"/>
  <c r="H30" i="34" s="1"/>
  <c r="R33" i="40"/>
  <c r="H30" i="40" s="1"/>
  <c r="R33" i="36"/>
  <c r="H30" i="36" s="1"/>
  <c r="H30" i="38"/>
  <c r="R33" i="37"/>
  <c r="H30" i="37" s="1"/>
  <c r="P22" i="34"/>
  <c r="Q22" i="34" s="1"/>
  <c r="Q26" i="34" s="1"/>
  <c r="H29" i="34" s="1"/>
  <c r="I29" i="34" s="1"/>
  <c r="P22" i="39"/>
  <c r="Q22" i="39" s="1"/>
  <c r="Q26" i="39" s="1"/>
  <c r="P22" i="36"/>
  <c r="Q22" i="36" s="1"/>
  <c r="Q26" i="36" s="1"/>
  <c r="H29" i="36" s="1"/>
  <c r="I29" i="36" s="1"/>
  <c r="P22" i="40"/>
  <c r="Q22" i="40" s="1"/>
  <c r="Q26" i="40" s="1"/>
  <c r="Q25" i="40" s="1"/>
  <c r="P22" i="37"/>
  <c r="Q22" i="37" s="1"/>
  <c r="Q26" i="37" s="1"/>
  <c r="Q25" i="37" s="1"/>
  <c r="P22" i="38"/>
  <c r="Q22" i="38" s="1"/>
  <c r="Q26" i="38" s="1"/>
  <c r="H29" i="38" s="1"/>
  <c r="I29" i="38" s="1"/>
  <c r="H21" i="36"/>
  <c r="I21" i="36" s="1"/>
  <c r="I22" i="36" s="1"/>
  <c r="H25" i="39"/>
  <c r="I25" i="39" s="1"/>
  <c r="I26" i="39" s="1"/>
  <c r="H21" i="40"/>
  <c r="I21" i="40" s="1"/>
  <c r="I22" i="40" s="1"/>
  <c r="H21" i="38"/>
  <c r="I21" i="38" s="1"/>
  <c r="I22" i="38" s="1"/>
  <c r="H21" i="37"/>
  <c r="I21" i="37" s="1"/>
  <c r="I22" i="37" s="1"/>
  <c r="H21" i="34"/>
  <c r="I21" i="34" s="1"/>
  <c r="I22" i="34" s="1"/>
  <c r="J21" i="36"/>
  <c r="J25" i="39"/>
  <c r="J21" i="40"/>
  <c r="J21" i="37"/>
  <c r="H30" i="39" l="1"/>
  <c r="I30" i="39" s="1"/>
  <c r="Q25" i="39"/>
  <c r="H29" i="40"/>
  <c r="I29" i="40" s="1"/>
  <c r="Q25" i="36"/>
  <c r="Q25" i="38"/>
  <c r="Q25" i="34"/>
  <c r="H29" i="37"/>
  <c r="I29" i="37" s="1"/>
  <c r="I30" i="36" l="1"/>
  <c r="I31" i="36" s="1"/>
  <c r="I33" i="36" s="1"/>
  <c r="I34" i="36" s="1"/>
  <c r="I35" i="36" s="1"/>
  <c r="I36" i="36" s="1"/>
  <c r="I31" i="39"/>
  <c r="I32" i="39" s="1"/>
  <c r="I34" i="39" s="1"/>
  <c r="I35" i="39" s="1"/>
  <c r="I36" i="39" s="1"/>
  <c r="I37" i="39" s="1"/>
  <c r="F24" i="35" s="1"/>
  <c r="I30" i="37"/>
  <c r="I31" i="37" s="1"/>
  <c r="I33" i="37" s="1"/>
  <c r="I34" i="37" s="1"/>
  <c r="I35" i="37" s="1"/>
  <c r="I36" i="37" s="1"/>
  <c r="I30" i="40"/>
  <c r="I31" i="40" s="1"/>
  <c r="I33" i="40" s="1"/>
  <c r="I34" i="40" s="1"/>
  <c r="I35" i="40" s="1"/>
  <c r="I36" i="40" s="1"/>
  <c r="I30" i="34"/>
  <c r="I31" i="34" s="1"/>
  <c r="I33" i="34" s="1"/>
  <c r="I34" i="34" s="1"/>
  <c r="I35" i="34" s="1"/>
  <c r="I36" i="34" s="1"/>
  <c r="I30" i="38"/>
  <c r="I31" i="38" s="1"/>
  <c r="I33" i="38" s="1"/>
  <c r="I34" i="38" s="1"/>
  <c r="I35" i="38" s="1"/>
  <c r="I36" i="38" s="1"/>
  <c r="H8" i="34" l="1"/>
  <c r="I8" i="34" s="1"/>
  <c r="I12" i="34" s="1"/>
  <c r="F14" i="35"/>
  <c r="F12" i="35"/>
  <c r="H8" i="40"/>
  <c r="I8" i="40" s="1"/>
  <c r="I12" i="40" s="1"/>
  <c r="H8" i="38"/>
  <c r="I8" i="38" s="1"/>
  <c r="I12" i="38" s="1"/>
  <c r="F8" i="35"/>
  <c r="F9" i="35" s="1"/>
  <c r="H12" i="39"/>
  <c r="I12" i="39" s="1"/>
  <c r="I16" i="39" s="1"/>
  <c r="H8" i="36"/>
  <c r="I8" i="36" s="1"/>
  <c r="I12" i="36" s="1"/>
  <c r="F13" i="35"/>
  <c r="H8" i="37"/>
  <c r="I8" i="37" s="1"/>
  <c r="I12" i="37" s="1"/>
  <c r="F10" i="35"/>
  <c r="F11" i="35" s="1"/>
  <c r="F18" i="35" l="1"/>
  <c r="F16" i="35"/>
  <c r="F17" i="35"/>
  <c r="F20" i="35"/>
  <c r="F15" i="35"/>
  <c r="F19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5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6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4" authorId="0" shapeId="0" xr:uid="{00000000-0006-0000-06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単価170円/本
必要本数=敷設面積×0.10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5" authorId="0" shapeId="0" xr:uid="{00000000-0006-0000-06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100L.150L.200L使用時：1700円/個
250L.300L使用時：
3400円/個</t>
        </r>
      </text>
    </comment>
    <comment ref="H29" authorId="0" shapeId="0" xr:uid="{00000000-0006-0000-06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6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6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D7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7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D8" authorId="0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8" authorId="0" shapeId="0" xr:uid="{00000000-0006-0000-07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12" authorId="0" shapeId="0" xr:uid="{00000000-0006-0000-07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12" authorId="0" shapeId="0" xr:uid="{00000000-0006-0000-07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4" authorId="0" shapeId="0" xr:uid="{00000000-0006-0000-07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30" authorId="0" shapeId="0" xr:uid="{00000000-0006-0000-07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1" authorId="0" shapeId="0" xr:uid="{00000000-0006-0000-07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7" authorId="0" shapeId="0" xr:uid="{00000000-0006-0000-07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sharedStrings.xml><?xml version="1.0" encoding="utf-8"?>
<sst xmlns="http://schemas.openxmlformats.org/spreadsheetml/2006/main" count="1268" uniqueCount="321">
  <si>
    <t>単位</t>
    <rPh sb="0" eb="2">
      <t>タンイ</t>
    </rPh>
    <phoneticPr fontId="6"/>
  </si>
  <si>
    <t>数量</t>
    <rPh sb="0" eb="2">
      <t>スウリョウ</t>
    </rPh>
    <phoneticPr fontId="6"/>
  </si>
  <si>
    <t>備考</t>
    <rPh sb="0" eb="2">
      <t>ビコウ</t>
    </rPh>
    <phoneticPr fontId="6"/>
  </si>
  <si>
    <t>材料費</t>
    <rPh sb="0" eb="3">
      <t>ザイリョウヒ</t>
    </rPh>
    <phoneticPr fontId="6"/>
  </si>
  <si>
    <t>式</t>
    <rPh sb="0" eb="1">
      <t>シキ</t>
    </rPh>
    <phoneticPr fontId="6"/>
  </si>
  <si>
    <t>小計</t>
    <rPh sb="0" eb="2">
      <t>ショウケイ</t>
    </rPh>
    <phoneticPr fontId="6"/>
  </si>
  <si>
    <t>世話役</t>
  </si>
  <si>
    <t>普通作業員</t>
  </si>
  <si>
    <t>運転手（特殊）</t>
  </si>
  <si>
    <t>都道府県名</t>
    <rPh sb="0" eb="4">
      <t>トドウフケン</t>
    </rPh>
    <rPh sb="4" eb="5">
      <t>メイ</t>
    </rPh>
    <phoneticPr fontId="6"/>
  </si>
  <si>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</si>
  <si>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</si>
  <si>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</si>
  <si>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</si>
  <si>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</si>
  <si>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</si>
  <si>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</si>
  <si>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茨城</t>
    <rPh sb="0" eb="2">
      <t>イバラキ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</si>
  <si>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</si>
  <si>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</si>
  <si>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</si>
  <si>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</si>
  <si>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東京</t>
    <rPh sb="0" eb="2">
      <t>トウキョウ</t>
    </rPh>
    <phoneticPr fontId="6"/>
  </si>
  <si>
    <t>神奈川</t>
    <rPh sb="0" eb="3">
      <t>カナガワ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</si>
  <si>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</si>
  <si>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</si>
  <si>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新潟</t>
    <rPh sb="0" eb="2">
      <t>ニイガタ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</si>
  <si>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</si>
  <si>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</si>
  <si>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岐阜</t>
    <rPh sb="0" eb="2">
      <t>ギフ</t>
    </rPh>
    <phoneticPr fontId="6"/>
  </si>
  <si>
    <t>静岡</t>
    <rPh sb="0" eb="2">
      <t>シズオカ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</si>
  <si>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</si>
  <si>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</si>
  <si>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福井</t>
    <rPh sb="0" eb="2">
      <t>フクイ</t>
    </rPh>
    <phoneticPr fontId="6"/>
  </si>
  <si>
    <t>滋賀</t>
    <rPh sb="0" eb="2">
      <t>シガ</t>
    </rPh>
    <phoneticPr fontId="6"/>
  </si>
  <si>
    <t>京都</t>
    <rPh sb="0" eb="2">
      <t>キョウト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</si>
  <si>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</si>
  <si>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</si>
  <si>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奈良</t>
    <rPh sb="0" eb="2">
      <t>ナラ</t>
    </rPh>
    <phoneticPr fontId="6"/>
  </si>
  <si>
    <t>和歌山</t>
    <rPh sb="0" eb="3">
      <t>ワカヤマ</t>
    </rPh>
    <phoneticPr fontId="6"/>
  </si>
  <si>
    <t>鳥取</t>
    <rPh sb="0" eb="2">
      <t>トットリ</t>
    </rPh>
    <phoneticPr fontId="6"/>
  </si>
  <si>
    <t>島根</t>
    <rPh sb="0" eb="2">
      <t>シマネ</t>
    </rPh>
    <phoneticPr fontId="6"/>
  </si>
  <si>
    <t>岡山</t>
    <rPh sb="0" eb="2">
      <t>オカヤマ</t>
    </rPh>
    <phoneticPr fontId="6"/>
  </si>
  <si>
    <t>広島</t>
    <rPh sb="0" eb="2">
      <t>ヒロシマ</t>
    </rPh>
    <phoneticPr fontId="6"/>
  </si>
  <si>
    <t>山口</t>
    <rPh sb="0" eb="2">
      <t>ヤマグチ</t>
    </rPh>
    <phoneticPr fontId="6"/>
  </si>
  <si>
    <t>徳島</t>
    <rPh sb="0" eb="2">
      <t>トクシマ</t>
    </rPh>
    <phoneticPr fontId="6"/>
  </si>
  <si>
    <t>香川</t>
    <rPh sb="0" eb="2">
      <t>カガワ</t>
    </rPh>
    <phoneticPr fontId="6"/>
  </si>
  <si>
    <t>愛媛</t>
    <rPh sb="0" eb="2">
      <t>エヒメ</t>
    </rPh>
    <phoneticPr fontId="6"/>
  </si>
  <si>
    <t>高知</t>
    <rPh sb="0" eb="2">
      <t>コウチ</t>
    </rPh>
    <phoneticPr fontId="6"/>
  </si>
  <si>
    <t>福岡</t>
    <rPh sb="0" eb="2">
      <t>フクオカ</t>
    </rPh>
    <phoneticPr fontId="6"/>
  </si>
  <si>
    <t>佐賀</t>
    <rPh sb="0" eb="2">
      <t>サガ</t>
    </rPh>
    <phoneticPr fontId="6"/>
  </si>
  <si>
    <t>長崎</t>
    <rPh sb="0" eb="2">
      <t>ナガサキ</t>
    </rPh>
    <phoneticPr fontId="6"/>
  </si>
  <si>
    <t>熊本</t>
    <rPh sb="0" eb="2">
      <t>クマモト</t>
    </rPh>
    <phoneticPr fontId="6"/>
  </si>
  <si>
    <t>大分</t>
    <rPh sb="0" eb="2">
      <t>オオイタ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</si>
  <si>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</si>
  <si>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</si>
  <si>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沖縄</t>
    <rPh sb="0" eb="2">
      <t>オキナワ</t>
    </rPh>
    <phoneticPr fontId="6"/>
  </si>
  <si>
    <t>地区名</t>
    <rPh sb="0" eb="3">
      <t>チクメイ</t>
    </rPh>
    <phoneticPr fontId="6"/>
  </si>
  <si>
    <t>中部</t>
    <rPh sb="0" eb="2">
      <t>チュウブ</t>
    </rPh>
    <phoneticPr fontId="6"/>
  </si>
  <si>
    <t>東北</t>
    <rPh sb="0" eb="2">
      <t>トウホク</t>
    </rPh>
    <phoneticPr fontId="6"/>
  </si>
  <si>
    <t>関東</t>
    <rPh sb="0" eb="2">
      <t>カントウ</t>
    </rPh>
    <phoneticPr fontId="6"/>
  </si>
  <si>
    <t>北陸</t>
    <rPh sb="0" eb="2">
      <t>ホクリク</t>
    </rPh>
    <phoneticPr fontId="6"/>
  </si>
  <si>
    <t>近畿</t>
    <rPh sb="0" eb="2">
      <t>キンキ</t>
    </rPh>
    <phoneticPr fontId="6"/>
  </si>
  <si>
    <t>中国</t>
    <rPh sb="0" eb="2">
      <t>チュウゴク</t>
    </rPh>
    <phoneticPr fontId="6"/>
  </si>
  <si>
    <t>四国</t>
    <rPh sb="0" eb="2">
      <t>シコク</t>
    </rPh>
    <phoneticPr fontId="6"/>
  </si>
  <si>
    <t>九州</t>
    <rPh sb="0" eb="2">
      <t>キュウシュウ</t>
    </rPh>
    <phoneticPr fontId="6"/>
  </si>
  <si>
    <t>東北</t>
    <rPh sb="0" eb="2">
      <t>トウホク</t>
    </rPh>
    <phoneticPr fontId="4"/>
  </si>
  <si>
    <t>関東</t>
    <rPh sb="0" eb="2">
      <t>カントウ</t>
    </rPh>
    <phoneticPr fontId="4"/>
  </si>
  <si>
    <t>北陸</t>
    <rPh sb="0" eb="2">
      <t>ホクリク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</si>
  <si>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</si>
  <si>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</si>
  <si>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</si>
  <si>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</si>
  <si>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</si>
  <si>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沖縄</t>
    <rPh sb="0" eb="2">
      <t>オキナワ</t>
    </rPh>
    <phoneticPr fontId="4"/>
  </si>
  <si>
    <t>北海道</t>
    <rPh sb="0" eb="3">
      <t>ホッカイドウ</t>
    </rPh>
    <phoneticPr fontId="4"/>
  </si>
  <si>
    <t>(円/㎡)</t>
  </si>
  <si>
    <t>名称</t>
    <rPh sb="0" eb="2">
      <t>メイショウ</t>
    </rPh>
    <phoneticPr fontId="6"/>
  </si>
  <si>
    <t>規格</t>
    <rPh sb="0" eb="2">
      <t>キカク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</si>
  <si>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</si>
  <si>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</si>
  <si>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摘要</t>
    <rPh sb="0" eb="2">
      <t>テキヨウ</t>
    </rPh>
    <phoneticPr fontId="6"/>
  </si>
  <si>
    <t>　　パラリンク</t>
    <phoneticPr fontId="6"/>
  </si>
  <si>
    <t>　</t>
    <phoneticPr fontId="6"/>
  </si>
  <si>
    <t>２．敷設費</t>
    <rPh sb="2" eb="4">
      <t>フセツ</t>
    </rPh>
    <rPh sb="4" eb="5">
      <t>ヒ</t>
    </rPh>
    <phoneticPr fontId="6"/>
  </si>
  <si>
    <t>単価内訳1</t>
    <rPh sb="0" eb="2">
      <t>タンカ</t>
    </rPh>
    <rPh sb="2" eb="4">
      <t>ウチワケ</t>
    </rPh>
    <phoneticPr fontId="6"/>
  </si>
  <si>
    <t>３．パラリンク敷設冶具</t>
    <rPh sb="7" eb="9">
      <t>フセツ</t>
    </rPh>
    <rPh sb="9" eb="10">
      <t>ジ</t>
    </rPh>
    <rPh sb="10" eb="11">
      <t>グ</t>
    </rPh>
    <phoneticPr fontId="6"/>
  </si>
  <si>
    <t>合計</t>
    <rPh sb="0" eb="2">
      <t>ゴウケイ</t>
    </rPh>
    <phoneticPr fontId="6"/>
  </si>
  <si>
    <t>１．パラリンク敷設費単価内訳</t>
    <rPh sb="7" eb="9">
      <t>フセツ</t>
    </rPh>
    <rPh sb="9" eb="10">
      <t>ヒ</t>
    </rPh>
    <rPh sb="10" eb="12">
      <t>タンカ</t>
    </rPh>
    <rPh sb="12" eb="14">
      <t>ウチワケ</t>
    </rPh>
    <phoneticPr fontId="6"/>
  </si>
  <si>
    <t>労務費</t>
    <rPh sb="0" eb="3">
      <t>ロウムヒ</t>
    </rPh>
    <phoneticPr fontId="6"/>
  </si>
  <si>
    <t>　世話役</t>
    <rPh sb="1" eb="4">
      <t>セワヤク</t>
    </rPh>
    <phoneticPr fontId="6"/>
  </si>
  <si>
    <t>人</t>
    <rPh sb="0" eb="1">
      <t>ニン</t>
    </rPh>
    <phoneticPr fontId="6"/>
  </si>
  <si>
    <t>　普通作業員</t>
    <rPh sb="1" eb="3">
      <t>フツウ</t>
    </rPh>
    <rPh sb="3" eb="6">
      <t>サギョウイン</t>
    </rPh>
    <phoneticPr fontId="6"/>
  </si>
  <si>
    <t>日</t>
    <rPh sb="0" eb="1">
      <t>ニチ</t>
    </rPh>
    <phoneticPr fontId="6"/>
  </si>
  <si>
    <t>　パラピン</t>
    <phoneticPr fontId="6"/>
  </si>
  <si>
    <t>本</t>
    <rPh sb="0" eb="1">
      <t>ホン</t>
    </rPh>
    <phoneticPr fontId="6"/>
  </si>
  <si>
    <t>軽油</t>
    <rPh sb="0" eb="2">
      <t>ケイユ</t>
    </rPh>
    <phoneticPr fontId="6"/>
  </si>
  <si>
    <t>ℓ</t>
    <phoneticPr fontId="6"/>
  </si>
  <si>
    <t>機械損料</t>
    <rPh sb="0" eb="2">
      <t>キカイ</t>
    </rPh>
    <rPh sb="2" eb="4">
      <t>ソンリョウ</t>
    </rPh>
    <phoneticPr fontId="6"/>
  </si>
  <si>
    <t>重機運転経費</t>
    <rPh sb="0" eb="2">
      <t>ジュウキ</t>
    </rPh>
    <rPh sb="2" eb="4">
      <t>ウンテン</t>
    </rPh>
    <rPh sb="4" eb="6">
      <t>ケイヒ</t>
    </rPh>
    <phoneticPr fontId="6"/>
  </si>
  <si>
    <t>　バックホウ</t>
    <phoneticPr fontId="6"/>
  </si>
  <si>
    <t>代価①</t>
    <rPh sb="0" eb="2">
      <t>ダイカ</t>
    </rPh>
    <phoneticPr fontId="6"/>
  </si>
  <si>
    <t>代価②</t>
    <rPh sb="0" eb="2">
      <t>ダイカ</t>
    </rPh>
    <phoneticPr fontId="6"/>
  </si>
  <si>
    <t>諸経費</t>
    <rPh sb="0" eb="3">
      <t>ショケイヒ</t>
    </rPh>
    <phoneticPr fontId="6"/>
  </si>
  <si>
    <t>施工単価　</t>
    <rPh sb="0" eb="2">
      <t>セコウ</t>
    </rPh>
    <rPh sb="2" eb="4">
      <t>タンカ</t>
    </rPh>
    <phoneticPr fontId="6"/>
  </si>
  <si>
    <t>円/㎡</t>
    <rPh sb="0" eb="1">
      <t>エン</t>
    </rPh>
    <phoneticPr fontId="6"/>
  </si>
  <si>
    <t>２．吊冶具損料</t>
    <rPh sb="2" eb="3">
      <t>ツリ</t>
    </rPh>
    <rPh sb="3" eb="4">
      <t>ジ</t>
    </rPh>
    <rPh sb="4" eb="5">
      <t>グ</t>
    </rPh>
    <rPh sb="5" eb="7">
      <t>ソンリョウ</t>
    </rPh>
    <phoneticPr fontId="6"/>
  </si>
  <si>
    <t>品名</t>
    <rPh sb="0" eb="2">
      <t>ヒンメイ</t>
    </rPh>
    <phoneticPr fontId="6"/>
  </si>
  <si>
    <t>　　パラリンク吊冶具</t>
    <rPh sb="7" eb="8">
      <t>ツリ</t>
    </rPh>
    <rPh sb="8" eb="9">
      <t>ジ</t>
    </rPh>
    <rPh sb="9" eb="10">
      <t>グ</t>
    </rPh>
    <phoneticPr fontId="6"/>
  </si>
  <si>
    <t>専用吊冶具（1ｔ）</t>
    <rPh sb="0" eb="2">
      <t>センヨウ</t>
    </rPh>
    <rPh sb="2" eb="3">
      <t>ツリ</t>
    </rPh>
    <rPh sb="3" eb="4">
      <t>ジ</t>
    </rPh>
    <rPh sb="4" eb="5">
      <t>グ</t>
    </rPh>
    <phoneticPr fontId="6"/>
  </si>
  <si>
    <t>φ7ｍｍ</t>
    <phoneticPr fontId="6"/>
  </si>
  <si>
    <t>個</t>
    <rPh sb="0" eb="1">
      <t>コ</t>
    </rPh>
    <phoneticPr fontId="6"/>
  </si>
  <si>
    <t>250L-300L時</t>
    <rPh sb="9" eb="10">
      <t>トキ</t>
    </rPh>
    <phoneticPr fontId="6"/>
  </si>
  <si>
    <t>250L</t>
    <phoneticPr fontId="6"/>
  </si>
  <si>
    <t>下記参照</t>
    <rPh sb="0" eb="2">
      <t>カキ</t>
    </rPh>
    <rPh sb="2" eb="4">
      <t>サンショウ</t>
    </rPh>
    <phoneticPr fontId="6"/>
  </si>
  <si>
    <t>パラリンク品番</t>
    <rPh sb="5" eb="7">
      <t>ヒンバン</t>
    </rPh>
    <phoneticPr fontId="6"/>
  </si>
  <si>
    <t>ロール長</t>
    <rPh sb="3" eb="4">
      <t>チョウ</t>
    </rPh>
    <phoneticPr fontId="6"/>
  </si>
  <si>
    <t>250m</t>
    <phoneticPr fontId="6"/>
  </si>
  <si>
    <t>n=25*2000/1100=46個</t>
    <rPh sb="17" eb="18">
      <t>コ</t>
    </rPh>
    <phoneticPr fontId="6"/>
  </si>
  <si>
    <t>200L</t>
    <phoneticPr fontId="6"/>
  </si>
  <si>
    <t>150L</t>
    <phoneticPr fontId="6"/>
  </si>
  <si>
    <t>　</t>
    <phoneticPr fontId="6"/>
  </si>
  <si>
    <t>メーカー価格表</t>
    <rPh sb="4" eb="6">
      <t>カカク</t>
    </rPh>
    <rPh sb="6" eb="7">
      <t>ヒョウ</t>
    </rPh>
    <phoneticPr fontId="6"/>
  </si>
  <si>
    <t>パラリンクL</t>
    <phoneticPr fontId="6"/>
  </si>
  <si>
    <t>品　番</t>
    <rPh sb="0" eb="1">
      <t>シナ</t>
    </rPh>
    <rPh sb="2" eb="3">
      <t>バン</t>
    </rPh>
    <phoneticPr fontId="6"/>
  </si>
  <si>
    <t>（円/m2）</t>
    <rPh sb="1" eb="2">
      <t>エン</t>
    </rPh>
    <phoneticPr fontId="6"/>
  </si>
  <si>
    <t>100L</t>
    <phoneticPr fontId="6"/>
  </si>
  <si>
    <t>150L</t>
    <phoneticPr fontId="6"/>
  </si>
  <si>
    <t>200L</t>
    <phoneticPr fontId="6"/>
  </si>
  <si>
    <t>250L</t>
    <phoneticPr fontId="6"/>
  </si>
  <si>
    <t>300L</t>
    <phoneticPr fontId="6"/>
  </si>
  <si>
    <t>400L</t>
    <phoneticPr fontId="6"/>
  </si>
  <si>
    <t>500L</t>
    <phoneticPr fontId="6"/>
  </si>
  <si>
    <t>600L</t>
    <phoneticPr fontId="6"/>
  </si>
  <si>
    <t>700L</t>
    <phoneticPr fontId="6"/>
  </si>
  <si>
    <t>800L</t>
    <phoneticPr fontId="6"/>
  </si>
  <si>
    <t>設計労務単価の県の入力</t>
    <rPh sb="0" eb="2">
      <t>セッケイ</t>
    </rPh>
    <rPh sb="2" eb="4">
      <t>ロウム</t>
    </rPh>
    <rPh sb="4" eb="6">
      <t>タンカ</t>
    </rPh>
    <rPh sb="7" eb="8">
      <t>ケン</t>
    </rPh>
    <rPh sb="9" eb="11">
      <t>ニュウリョク</t>
    </rPh>
    <phoneticPr fontId="4"/>
  </si>
  <si>
    <t>※年度がかわった場合は、『セルの書式設定－表示形式－ユーザー定義』にて年を変更する。</t>
    <rPh sb="1" eb="3">
      <t>ネンド</t>
    </rPh>
    <rPh sb="8" eb="10">
      <t>バアイ</t>
    </rPh>
    <rPh sb="16" eb="18">
      <t>ショシキ</t>
    </rPh>
    <rPh sb="18" eb="20">
      <t>セッテイ</t>
    </rPh>
    <rPh sb="21" eb="23">
      <t>ヒョウジ</t>
    </rPh>
    <rPh sb="23" eb="25">
      <t>ケイシキ</t>
    </rPh>
    <rPh sb="30" eb="32">
      <t>テイギ</t>
    </rPh>
    <rPh sb="35" eb="36">
      <t>ネン</t>
    </rPh>
    <rPh sb="37" eb="39">
      <t>ヘンコウ</t>
    </rPh>
    <phoneticPr fontId="4"/>
  </si>
  <si>
    <t>※設計労務単価の年度を入力する</t>
    <rPh sb="1" eb="3">
      <t>セッケイ</t>
    </rPh>
    <rPh sb="3" eb="5">
      <t>ロウム</t>
    </rPh>
    <rPh sb="5" eb="7">
      <t>タンカ</t>
    </rPh>
    <rPh sb="8" eb="10">
      <t>ネンド</t>
    </rPh>
    <rPh sb="11" eb="13">
      <t>ニュウリョク</t>
    </rPh>
    <phoneticPr fontId="4"/>
  </si>
  <si>
    <t>1．年度当初に単価を入力する</t>
    <rPh sb="2" eb="4">
      <t>ネンド</t>
    </rPh>
    <rPh sb="4" eb="6">
      <t>トウショ</t>
    </rPh>
    <rPh sb="7" eb="9">
      <t>タンカ</t>
    </rPh>
    <rPh sb="10" eb="12">
      <t>ニュウリョク</t>
    </rPh>
    <phoneticPr fontId="4"/>
  </si>
  <si>
    <t>3．パラリンク敷設費単価内訳</t>
    <rPh sb="7" eb="9">
      <t>フセツ</t>
    </rPh>
    <rPh sb="9" eb="10">
      <t>ヒ</t>
    </rPh>
    <rPh sb="10" eb="12">
      <t>タンカ</t>
    </rPh>
    <rPh sb="12" eb="14">
      <t>ウチワケ</t>
    </rPh>
    <phoneticPr fontId="6"/>
  </si>
  <si>
    <t>1．パラリンクの規格（品番）、施工面積、単価を入力する</t>
    <rPh sb="8" eb="10">
      <t>キカク</t>
    </rPh>
    <rPh sb="11" eb="13">
      <t>ヒンバン</t>
    </rPh>
    <rPh sb="15" eb="17">
      <t>セコウ</t>
    </rPh>
    <rPh sb="17" eb="19">
      <t>メンセキ</t>
    </rPh>
    <rPh sb="20" eb="22">
      <t>タンカ</t>
    </rPh>
    <rPh sb="23" eb="25">
      <t>ニュウリョク</t>
    </rPh>
    <phoneticPr fontId="6"/>
  </si>
  <si>
    <t>　　燃料費（軽油）、機械損料の工事する県における単価を入れる（O34、O35）</t>
    <rPh sb="2" eb="5">
      <t>ネンリョウヒ</t>
    </rPh>
    <rPh sb="6" eb="8">
      <t>ケイユ</t>
    </rPh>
    <rPh sb="10" eb="12">
      <t>キカイ</t>
    </rPh>
    <rPh sb="12" eb="14">
      <t>ソンリョウ</t>
    </rPh>
    <phoneticPr fontId="6"/>
  </si>
  <si>
    <t>　　燃料費（軽油）、機械損料の工事する県における単価を入れる（O24、O25）</t>
    <rPh sb="2" eb="5">
      <t>ネンリョウヒ</t>
    </rPh>
    <rPh sb="6" eb="8">
      <t>ケイユ</t>
    </rPh>
    <rPh sb="10" eb="12">
      <t>キカイ</t>
    </rPh>
    <rPh sb="12" eb="14">
      <t>ソンリョウ</t>
    </rPh>
    <phoneticPr fontId="6"/>
  </si>
  <si>
    <t>・労務単価ワークシートにおいて</t>
    <rPh sb="1" eb="3">
      <t>ロウム</t>
    </rPh>
    <rPh sb="3" eb="5">
      <t>タンカ</t>
    </rPh>
    <phoneticPr fontId="6"/>
  </si>
  <si>
    <t>・下記の背景が黄色の部分の入力</t>
    <rPh sb="1" eb="3">
      <t>カキ</t>
    </rPh>
    <rPh sb="4" eb="6">
      <t>ハイケイ</t>
    </rPh>
    <rPh sb="7" eb="9">
      <t>キイロ</t>
    </rPh>
    <rPh sb="10" eb="12">
      <t>ブブン</t>
    </rPh>
    <rPh sb="13" eb="15">
      <t>ニュウリョク</t>
    </rPh>
    <phoneticPr fontId="4"/>
  </si>
  <si>
    <t>㎡</t>
    <phoneticPr fontId="6"/>
  </si>
  <si>
    <r>
      <t>2000㎡</t>
    </r>
    <r>
      <rPr>
        <sz val="11"/>
        <rFont val="ＭＳ Ｐゴシック"/>
        <family val="3"/>
        <charset val="128"/>
      </rPr>
      <t>当り</t>
    </r>
    <phoneticPr fontId="6"/>
  </si>
  <si>
    <t>200L  1ロール当り（L=250m　A＝1100㎡）25個</t>
    <phoneticPr fontId="6"/>
  </si>
  <si>
    <t>300L</t>
    <phoneticPr fontId="6"/>
  </si>
  <si>
    <t>100L</t>
    <phoneticPr fontId="6"/>
  </si>
  <si>
    <t>※燃料費数量積算基準の年度を入力する</t>
    <rPh sb="1" eb="4">
      <t>ネンリョウヒ</t>
    </rPh>
    <rPh sb="4" eb="6">
      <t>スウリョウ</t>
    </rPh>
    <rPh sb="6" eb="8">
      <t>セキサン</t>
    </rPh>
    <rPh sb="8" eb="10">
      <t>キジュン</t>
    </rPh>
    <rPh sb="11" eb="13">
      <t>ネンド</t>
    </rPh>
    <rPh sb="14" eb="16">
      <t>ニュウリョク</t>
    </rPh>
    <phoneticPr fontId="4"/>
  </si>
  <si>
    <t>パラリンク400L以上 敷設工費用内訳</t>
    <rPh sb="9" eb="11">
      <t>イジョウ</t>
    </rPh>
    <rPh sb="12" eb="14">
      <t>フセツ</t>
    </rPh>
    <rPh sb="14" eb="15">
      <t>コウ</t>
    </rPh>
    <rPh sb="15" eb="16">
      <t>ヒ</t>
    </rPh>
    <rPh sb="16" eb="17">
      <t>ヨウ</t>
    </rPh>
    <rPh sb="17" eb="19">
      <t>ウチワケ</t>
    </rPh>
    <phoneticPr fontId="6"/>
  </si>
  <si>
    <t>㎡</t>
    <phoneticPr fontId="6"/>
  </si>
  <si>
    <t>㎡</t>
    <phoneticPr fontId="6"/>
  </si>
  <si>
    <r>
      <t>2000㎡</t>
    </r>
    <r>
      <rPr>
        <sz val="11"/>
        <rFont val="ＭＳ Ｐゴシック"/>
        <family val="3"/>
        <charset val="128"/>
      </rPr>
      <t>当り</t>
    </r>
    <phoneticPr fontId="6"/>
  </si>
  <si>
    <t>パラリンク 敷設工費用内訳</t>
    <rPh sb="6" eb="8">
      <t>フセツ</t>
    </rPh>
    <rPh sb="8" eb="9">
      <t>コウ</t>
    </rPh>
    <rPh sb="9" eb="10">
      <t>ヒ</t>
    </rPh>
    <rPh sb="10" eb="11">
      <t>ヨウ</t>
    </rPh>
    <rPh sb="11" eb="13">
      <t>ウチワケ</t>
    </rPh>
    <phoneticPr fontId="6"/>
  </si>
  <si>
    <t>敷設費のみ</t>
    <rPh sb="0" eb="2">
      <t>フセツ</t>
    </rPh>
    <rPh sb="2" eb="3">
      <t>ヒ</t>
    </rPh>
    <phoneticPr fontId="6"/>
  </si>
  <si>
    <t>50L</t>
    <phoneticPr fontId="6"/>
  </si>
  <si>
    <t>300m</t>
    <phoneticPr fontId="6"/>
  </si>
  <si>
    <t>250m</t>
    <phoneticPr fontId="6"/>
  </si>
  <si>
    <t>n=25*2000/1320=38個</t>
    <rPh sb="17" eb="18">
      <t>コ</t>
    </rPh>
    <phoneticPr fontId="6"/>
  </si>
  <si>
    <t>50L  1ロール当り（L=300m　A＝1320㎡）25個</t>
    <phoneticPr fontId="6"/>
  </si>
  <si>
    <t>100L  1ロール当り（L=300m　A＝1320㎡）25個</t>
    <phoneticPr fontId="6"/>
  </si>
  <si>
    <t>230m</t>
    <phoneticPr fontId="6"/>
  </si>
  <si>
    <t>300L  1ロール当り（L=230m　A＝1012㎡）25個</t>
    <phoneticPr fontId="6"/>
  </si>
  <si>
    <t>n=25*2000/1012=50個</t>
    <rPh sb="17" eb="18">
      <t>コ</t>
    </rPh>
    <phoneticPr fontId="6"/>
  </si>
  <si>
    <t>900L</t>
    <phoneticPr fontId="6"/>
  </si>
  <si>
    <t>1000L</t>
    <phoneticPr fontId="6"/>
  </si>
  <si>
    <t>0.019個／㎡</t>
    <rPh sb="5" eb="6">
      <t>コ</t>
    </rPh>
    <phoneticPr fontId="6"/>
  </si>
  <si>
    <t>0.023個／㎡</t>
    <rPh sb="5" eb="6">
      <t>コ</t>
    </rPh>
    <phoneticPr fontId="6"/>
  </si>
  <si>
    <t>50L-200L時</t>
    <rPh sb="8" eb="9">
      <t>トキ</t>
    </rPh>
    <phoneticPr fontId="6"/>
  </si>
  <si>
    <t>小計</t>
    <rPh sb="0" eb="1">
      <t>ショウ</t>
    </rPh>
    <rPh sb="1" eb="2">
      <t>ケイ</t>
    </rPh>
    <phoneticPr fontId="6"/>
  </si>
  <si>
    <t>計①の1％</t>
    <rPh sb="0" eb="1">
      <t>ケイ</t>
    </rPh>
    <phoneticPr fontId="6"/>
  </si>
  <si>
    <t>計①（材料費除く）</t>
    <rPh sb="0" eb="1">
      <t>ケイ</t>
    </rPh>
    <rPh sb="3" eb="6">
      <t>ザイリョウヒ</t>
    </rPh>
    <rPh sb="6" eb="7">
      <t>ノゾ</t>
    </rPh>
    <phoneticPr fontId="6"/>
  </si>
  <si>
    <t>0.1本／㎡</t>
    <rPh sb="3" eb="4">
      <t>ホン</t>
    </rPh>
    <phoneticPr fontId="6"/>
  </si>
  <si>
    <t>2000㎡当り</t>
    <phoneticPr fontId="6"/>
  </si>
  <si>
    <t>250L  1ロール当り（L=250m　A＝1100㎡）25個</t>
    <phoneticPr fontId="6"/>
  </si>
  <si>
    <t>0.025個／㎡</t>
    <rPh sb="5" eb="6">
      <t>コ</t>
    </rPh>
    <phoneticPr fontId="6"/>
  </si>
  <si>
    <t>　　パラピン</t>
    <phoneticPr fontId="6"/>
  </si>
  <si>
    <t>φ7</t>
    <phoneticPr fontId="6"/>
  </si>
  <si>
    <t>0.1本/㎡</t>
    <rPh sb="3" eb="4">
      <t>ホン</t>
    </rPh>
    <phoneticPr fontId="6"/>
  </si>
  <si>
    <t>タイプ</t>
    <phoneticPr fontId="6"/>
  </si>
  <si>
    <t>1箇所当り25個</t>
    <rPh sb="3" eb="4">
      <t>アタ</t>
    </rPh>
    <rPh sb="7" eb="8">
      <t>コ</t>
    </rPh>
    <phoneticPr fontId="6"/>
  </si>
  <si>
    <t xml:space="preserve">	</t>
  </si>
  <si>
    <t>品　番</t>
    <rPh sb="0" eb="1">
      <t>ヒン</t>
    </rPh>
    <rPh sb="2" eb="3">
      <t>バン</t>
    </rPh>
    <phoneticPr fontId="6"/>
  </si>
  <si>
    <t>施工単価</t>
    <rPh sb="0" eb="2">
      <t>セコウ</t>
    </rPh>
    <rPh sb="2" eb="4">
      <t>タンカ</t>
    </rPh>
    <phoneticPr fontId="6"/>
  </si>
  <si>
    <t>白線用石灰等</t>
    <rPh sb="0" eb="2">
      <t>ハクセン</t>
    </rPh>
    <rPh sb="2" eb="3">
      <t>ヨウ</t>
    </rPh>
    <rPh sb="3" eb="5">
      <t>セッカイ</t>
    </rPh>
    <rPh sb="5" eb="6">
      <t>トウ</t>
    </rPh>
    <phoneticPr fontId="6"/>
  </si>
  <si>
    <t>150L  1ロール当り（L=250m　A＝1100㎡）25個</t>
    <phoneticPr fontId="6"/>
  </si>
  <si>
    <t>・50L,100Lワークシートにおいて</t>
    <phoneticPr fontId="6"/>
  </si>
  <si>
    <t>・50L,100L～400L以上ワークシートにおいて</t>
    <rPh sb="14" eb="16">
      <t>イジョウ</t>
    </rPh>
    <phoneticPr fontId="6"/>
  </si>
  <si>
    <t>排出ガス対策型（第２次基準値）</t>
    <phoneticPr fontId="6"/>
  </si>
  <si>
    <t>　バックホウ運転</t>
    <rPh sb="6" eb="8">
      <t>ウンテン</t>
    </rPh>
    <phoneticPr fontId="6"/>
  </si>
  <si>
    <t>　接続金具</t>
    <rPh sb="1" eb="3">
      <t>セツゾク</t>
    </rPh>
    <rPh sb="3" eb="5">
      <t>カナグ</t>
    </rPh>
    <phoneticPr fontId="6"/>
  </si>
  <si>
    <t>タイプ１</t>
    <phoneticPr fontId="6"/>
  </si>
  <si>
    <t>タイプ２</t>
    <phoneticPr fontId="6"/>
  </si>
  <si>
    <t>※燃料費単価の年度を入力する</t>
    <rPh sb="1" eb="4">
      <t>ネンリョウヒ</t>
    </rPh>
    <rPh sb="4" eb="6">
      <t>タンカ</t>
    </rPh>
    <rPh sb="7" eb="9">
      <t>ネンド</t>
    </rPh>
    <rPh sb="10" eb="12">
      <t>ニュウリョク</t>
    </rPh>
    <phoneticPr fontId="4"/>
  </si>
  <si>
    <t>※機械損料単価の年度を入力する</t>
    <phoneticPr fontId="4"/>
  </si>
  <si>
    <t xml:space="preserve">　　　　 </t>
    <phoneticPr fontId="6"/>
  </si>
  <si>
    <t>　　　　　</t>
    <phoneticPr fontId="6"/>
  </si>
  <si>
    <t>名　称</t>
    <rPh sb="0" eb="1">
      <t>ナ</t>
    </rPh>
    <rPh sb="2" eb="3">
      <t>ショウ</t>
    </rPh>
    <phoneticPr fontId="6"/>
  </si>
  <si>
    <t>運転１日当たり単価表</t>
    <rPh sb="0" eb="2">
      <t>ウンテン</t>
    </rPh>
    <rPh sb="3" eb="4">
      <t>ニチ</t>
    </rPh>
    <rPh sb="4" eb="5">
      <t>ア</t>
    </rPh>
    <rPh sb="7" eb="9">
      <t>タンカ</t>
    </rPh>
    <rPh sb="9" eb="10">
      <t>ヒョウ</t>
    </rPh>
    <phoneticPr fontId="6"/>
  </si>
  <si>
    <t>運転手（特殊）</t>
    <rPh sb="0" eb="3">
      <t>ウンテンシュ</t>
    </rPh>
    <rPh sb="4" eb="6">
      <t>トクシュ</t>
    </rPh>
    <phoneticPr fontId="6"/>
  </si>
  <si>
    <t>燃料費</t>
    <rPh sb="0" eb="1">
      <t>ネン</t>
    </rPh>
    <rPh sb="1" eb="2">
      <t>リョウ</t>
    </rPh>
    <rPh sb="2" eb="3">
      <t>ヒ</t>
    </rPh>
    <phoneticPr fontId="6"/>
  </si>
  <si>
    <t>諸雑費</t>
    <rPh sb="0" eb="1">
      <t>ショ</t>
    </rPh>
    <rPh sb="1" eb="3">
      <t>ザッピ</t>
    </rPh>
    <phoneticPr fontId="6"/>
  </si>
  <si>
    <t>１．材料費</t>
    <rPh sb="2" eb="5">
      <t>ザイリョウヒ</t>
    </rPh>
    <phoneticPr fontId="6"/>
  </si>
  <si>
    <t>油圧4.9ｔ吊</t>
    <rPh sb="0" eb="2">
      <t>ユアツ</t>
    </rPh>
    <rPh sb="6" eb="7">
      <t>ツリ</t>
    </rPh>
    <phoneticPr fontId="6"/>
  </si>
  <si>
    <t>油圧4.9ｔ吊</t>
    <rPh sb="6" eb="7">
      <t>ツリ</t>
    </rPh>
    <phoneticPr fontId="6"/>
  </si>
  <si>
    <t>クレーン機能付（山積0.8㎥）</t>
    <rPh sb="4" eb="6">
      <t>キノウ</t>
    </rPh>
    <rPh sb="6" eb="7">
      <t>ツ</t>
    </rPh>
    <phoneticPr fontId="6"/>
  </si>
  <si>
    <t>クレーン機能付（山積0.8㎥）</t>
    <phoneticPr fontId="6"/>
  </si>
  <si>
    <t>　　一現場当りの固定費とする。</t>
    <rPh sb="2" eb="3">
      <t>イチ</t>
    </rPh>
    <rPh sb="3" eb="5">
      <t>ゲンバ</t>
    </rPh>
    <rPh sb="5" eb="6">
      <t>アタ</t>
    </rPh>
    <rPh sb="8" eb="11">
      <t>コテイヒ</t>
    </rPh>
    <phoneticPr fontId="6"/>
  </si>
  <si>
    <t>※パラリンク敷設工2000㎡当りの歩掛り</t>
    <rPh sb="6" eb="8">
      <t>フセツ</t>
    </rPh>
    <rPh sb="8" eb="9">
      <t>コウ</t>
    </rPh>
    <rPh sb="14" eb="15">
      <t>アタ</t>
    </rPh>
    <rPh sb="17" eb="18">
      <t>ブ</t>
    </rPh>
    <rPh sb="18" eb="19">
      <t>ガカ</t>
    </rPh>
    <phoneticPr fontId="6"/>
  </si>
  <si>
    <t>接続金具個数
/2000㎡</t>
    <rPh sb="0" eb="2">
      <t>セツゾク</t>
    </rPh>
    <rPh sb="2" eb="4">
      <t>カナグ</t>
    </rPh>
    <rPh sb="4" eb="5">
      <t>コ</t>
    </rPh>
    <rPh sb="5" eb="6">
      <t>スウ</t>
    </rPh>
    <phoneticPr fontId="6"/>
  </si>
  <si>
    <t>註：</t>
    <rPh sb="0" eb="1">
      <t>チュウ</t>
    </rPh>
    <phoneticPr fontId="6"/>
  </si>
  <si>
    <t>労務単価…</t>
    <phoneticPr fontId="6"/>
  </si>
  <si>
    <t>燃料費数量…</t>
    <phoneticPr fontId="6"/>
  </si>
  <si>
    <t>燃料費単価…</t>
    <phoneticPr fontId="6"/>
  </si>
  <si>
    <t>機械損料単価…</t>
    <phoneticPr fontId="6"/>
  </si>
  <si>
    <t>建設物価機械賃料</t>
    <rPh sb="0" eb="2">
      <t>ケンセツ</t>
    </rPh>
    <rPh sb="2" eb="4">
      <t>ブッカ</t>
    </rPh>
    <rPh sb="4" eb="6">
      <t>キカイ</t>
    </rPh>
    <rPh sb="6" eb="8">
      <t>チンリョウ</t>
    </rPh>
    <phoneticPr fontId="6"/>
  </si>
  <si>
    <t>小型ローリー</t>
    <rPh sb="0" eb="2">
      <t>コガタ</t>
    </rPh>
    <phoneticPr fontId="6"/>
  </si>
  <si>
    <t>接続金具数量ｎ　　</t>
    <rPh sb="0" eb="2">
      <t>セツゾク</t>
    </rPh>
    <rPh sb="2" eb="4">
      <t>カナグ</t>
    </rPh>
    <rPh sb="4" eb="6">
      <t>スウリョウ</t>
    </rPh>
    <phoneticPr fontId="6"/>
  </si>
  <si>
    <t>代価①バックホウ　クローラ型　クレーン機能付　2.9t吊　山積0.8㎥</t>
    <rPh sb="0" eb="2">
      <t>ダイカ</t>
    </rPh>
    <phoneticPr fontId="6"/>
  </si>
  <si>
    <t>　　 　　排出ガス対策型（第２次基準値）</t>
    <phoneticPr fontId="6"/>
  </si>
  <si>
    <t>*</t>
    <phoneticPr fontId="6"/>
  </si>
  <si>
    <t>*</t>
    <phoneticPr fontId="6"/>
  </si>
  <si>
    <t>＊接続金具について</t>
    <rPh sb="1" eb="3">
      <t>セツゾク</t>
    </rPh>
    <rPh sb="3" eb="5">
      <t>カナグ</t>
    </rPh>
    <phoneticPr fontId="6"/>
  </si>
  <si>
    <t>・パラリンク50L～200Lの接続時</t>
    <rPh sb="15" eb="17">
      <t>セツゾク</t>
    </rPh>
    <rPh sb="17" eb="18">
      <t>ジ</t>
    </rPh>
    <phoneticPr fontId="6"/>
  </si>
  <si>
    <t>・パラリンク250L、300Lの接続時</t>
    <rPh sb="16" eb="18">
      <t>セツゾク</t>
    </rPh>
    <rPh sb="18" eb="19">
      <t>ジ</t>
    </rPh>
    <phoneticPr fontId="6"/>
  </si>
  <si>
    <t>　歩掛りについては、各品番のロール長が異なるため次の通りとなる。</t>
    <rPh sb="1" eb="2">
      <t>ブ</t>
    </rPh>
    <rPh sb="2" eb="3">
      <t>ガカ</t>
    </rPh>
    <rPh sb="10" eb="11">
      <t>カク</t>
    </rPh>
    <rPh sb="11" eb="13">
      <t>ヒンバン</t>
    </rPh>
    <rPh sb="17" eb="18">
      <t>チョウ</t>
    </rPh>
    <rPh sb="19" eb="20">
      <t>コト</t>
    </rPh>
    <rPh sb="24" eb="25">
      <t>ツギ</t>
    </rPh>
    <rPh sb="26" eb="27">
      <t>トオ</t>
    </rPh>
    <phoneticPr fontId="6"/>
  </si>
  <si>
    <r>
      <t>1．代価①バックホウ　クローラ型　クレーン機能付　</t>
    </r>
    <r>
      <rPr>
        <sz val="11"/>
        <rFont val="ＭＳ Ｐゴシック"/>
        <family val="3"/>
        <charset val="128"/>
      </rPr>
      <t>2.9t</t>
    </r>
    <r>
      <rPr>
        <sz val="11"/>
        <rFont val="ＭＳ Ｐゴシック"/>
        <family val="3"/>
        <charset val="128"/>
      </rPr>
      <t>吊　山積</t>
    </r>
    <r>
      <rPr>
        <sz val="11"/>
        <rFont val="ＭＳ Ｐゴシック"/>
        <family val="3"/>
        <charset val="128"/>
      </rPr>
      <t>0.8</t>
    </r>
    <r>
      <rPr>
        <sz val="11"/>
        <rFont val="ＭＳ Ｐゴシック"/>
        <family val="3"/>
        <charset val="128"/>
      </rPr>
      <t>㎥</t>
    </r>
    <rPh sb="2" eb="4">
      <t>ダイカ</t>
    </rPh>
    <phoneticPr fontId="6"/>
  </si>
  <si>
    <t>メーカー価格</t>
    <rPh sb="4" eb="5">
      <t>アタイ</t>
    </rPh>
    <rPh sb="5" eb="6">
      <t>カク</t>
    </rPh>
    <phoneticPr fontId="6"/>
  </si>
  <si>
    <t>パラリンク50L,100L 敷設工費用内訳</t>
    <rPh sb="14" eb="16">
      <t>フセツ</t>
    </rPh>
    <rPh sb="16" eb="17">
      <t>コウ</t>
    </rPh>
    <rPh sb="17" eb="18">
      <t>ヒ</t>
    </rPh>
    <rPh sb="18" eb="19">
      <t>ヨウ</t>
    </rPh>
    <rPh sb="19" eb="21">
      <t>ウチワケ</t>
    </rPh>
    <phoneticPr fontId="6"/>
  </si>
  <si>
    <t>パラリンク150L,200L 敷設工費用内訳</t>
    <rPh sb="15" eb="17">
      <t>フセツ</t>
    </rPh>
    <rPh sb="17" eb="18">
      <t>コウ</t>
    </rPh>
    <rPh sb="18" eb="19">
      <t>ヒ</t>
    </rPh>
    <rPh sb="19" eb="20">
      <t>ヨウ</t>
    </rPh>
    <rPh sb="20" eb="22">
      <t>ウチワケ</t>
    </rPh>
    <phoneticPr fontId="6"/>
  </si>
  <si>
    <t>パラリンク250L 敷設工費用内訳</t>
    <rPh sb="10" eb="12">
      <t>フセツ</t>
    </rPh>
    <rPh sb="12" eb="13">
      <t>コウ</t>
    </rPh>
    <rPh sb="13" eb="14">
      <t>ヒ</t>
    </rPh>
    <rPh sb="14" eb="15">
      <t>ヨウ</t>
    </rPh>
    <rPh sb="15" eb="17">
      <t>ウチワケ</t>
    </rPh>
    <phoneticPr fontId="6"/>
  </si>
  <si>
    <t>パラリンク300L 敷設工費用内訳</t>
    <rPh sb="10" eb="12">
      <t>フセツ</t>
    </rPh>
    <rPh sb="12" eb="13">
      <t>コウ</t>
    </rPh>
    <rPh sb="13" eb="14">
      <t>ヒ</t>
    </rPh>
    <rPh sb="14" eb="15">
      <t>ヨウ</t>
    </rPh>
    <rPh sb="15" eb="17">
      <t>ウチワケ</t>
    </rPh>
    <phoneticPr fontId="6"/>
  </si>
  <si>
    <t>　　接続金具</t>
    <rPh sb="2" eb="4">
      <t>セツゾク</t>
    </rPh>
    <rPh sb="4" eb="6">
      <t>カナグ</t>
    </rPh>
    <phoneticPr fontId="6"/>
  </si>
  <si>
    <t>　　（400L以上）</t>
    <rPh sb="7" eb="9">
      <t>イジョウ</t>
    </rPh>
    <phoneticPr fontId="6"/>
  </si>
  <si>
    <t>　　（50L、100L）</t>
    <phoneticPr fontId="6"/>
  </si>
  <si>
    <t>　　（150L、200L）</t>
    <phoneticPr fontId="6"/>
  </si>
  <si>
    <t>　　（250L）</t>
    <phoneticPr fontId="6"/>
  </si>
  <si>
    <t>　　（300L）</t>
    <phoneticPr fontId="6"/>
  </si>
  <si>
    <t>　　全品番</t>
    <rPh sb="2" eb="3">
      <t>ゼン</t>
    </rPh>
    <rPh sb="3" eb="5">
      <t>ヒンバン</t>
    </rPh>
    <phoneticPr fontId="6"/>
  </si>
  <si>
    <t>接続金具については、現行品番50L、100L、150L、200L、250L、300Lの時実施している。</t>
    <rPh sb="0" eb="2">
      <t>セツゾク</t>
    </rPh>
    <rPh sb="2" eb="4">
      <t>カナグ</t>
    </rPh>
    <rPh sb="10" eb="12">
      <t>ゲンコウ</t>
    </rPh>
    <rPh sb="12" eb="14">
      <t>ヒンバン</t>
    </rPh>
    <rPh sb="43" eb="44">
      <t>トキ</t>
    </rPh>
    <rPh sb="44" eb="46">
      <t>ジッシ</t>
    </rPh>
    <phoneticPr fontId="6"/>
  </si>
  <si>
    <t>尚、400L以上の品番については受注生産のため接続金具は使用しない。</t>
    <rPh sb="0" eb="1">
      <t>ナオ</t>
    </rPh>
    <rPh sb="6" eb="8">
      <t>イジョウ</t>
    </rPh>
    <rPh sb="9" eb="11">
      <t>ヒンバン</t>
    </rPh>
    <rPh sb="16" eb="18">
      <t>ジュチュウ</t>
    </rPh>
    <rPh sb="18" eb="20">
      <t>セイサン</t>
    </rPh>
    <rPh sb="23" eb="25">
      <t>セツゾク</t>
    </rPh>
    <rPh sb="25" eb="26">
      <t>カナ</t>
    </rPh>
    <rPh sb="26" eb="27">
      <t>グ</t>
    </rPh>
    <rPh sb="28" eb="30">
      <t>シヨウ</t>
    </rPh>
    <phoneticPr fontId="6"/>
  </si>
  <si>
    <t>250</t>
  </si>
  <si>
    <t>150</t>
  </si>
  <si>
    <t>200</t>
  </si>
  <si>
    <t>50</t>
    <phoneticPr fontId="6"/>
  </si>
  <si>
    <t>100</t>
    <phoneticPr fontId="6"/>
  </si>
  <si>
    <t>300</t>
  </si>
  <si>
    <t>400</t>
    <phoneticPr fontId="6"/>
  </si>
  <si>
    <t>500</t>
    <phoneticPr fontId="6"/>
  </si>
  <si>
    <t>600</t>
  </si>
  <si>
    <t>700</t>
  </si>
  <si>
    <t>800</t>
  </si>
  <si>
    <t>900</t>
  </si>
  <si>
    <t>1000</t>
  </si>
  <si>
    <t>300</t>
    <phoneticPr fontId="6"/>
  </si>
  <si>
    <t>200</t>
    <phoneticPr fontId="6"/>
  </si>
  <si>
    <t>250</t>
    <phoneticPr fontId="6"/>
  </si>
  <si>
    <t>貸与料</t>
    <rPh sb="0" eb="2">
      <t>タイヨ</t>
    </rPh>
    <rPh sb="2" eb="3">
      <t>リョウ</t>
    </rPh>
    <phoneticPr fontId="6"/>
  </si>
  <si>
    <t>リース料</t>
    <rPh sb="3" eb="4">
      <t>リョウ</t>
    </rPh>
    <phoneticPr fontId="6"/>
  </si>
  <si>
    <t>　　 　　排出ガス対策型（第２次基準値）</t>
    <phoneticPr fontId="6"/>
  </si>
  <si>
    <t>代価②ラフテレーンクレーン　油圧伸縮ジブ型 　4.9ｔ吊</t>
    <rPh sb="0" eb="2">
      <t>ダイカ</t>
    </rPh>
    <rPh sb="14" eb="16">
      <t>ユアツ</t>
    </rPh>
    <rPh sb="16" eb="18">
      <t>シンシュク</t>
    </rPh>
    <rPh sb="20" eb="21">
      <t>ガタ</t>
    </rPh>
    <phoneticPr fontId="6"/>
  </si>
  <si>
    <t>　ラフテレーンクレーン（荷卸）</t>
    <rPh sb="12" eb="13">
      <t>ニ</t>
    </rPh>
    <rPh sb="13" eb="14">
      <t>オロシ</t>
    </rPh>
    <phoneticPr fontId="6"/>
  </si>
  <si>
    <t>　ラフテレーンクレーン運転</t>
    <rPh sb="11" eb="13">
      <t>ウンテン</t>
    </rPh>
    <phoneticPr fontId="6"/>
  </si>
  <si>
    <t>2．代価②ラフテレーンクレーン　油圧伸縮ジブ型 　4.9ｔ吊</t>
    <rPh sb="2" eb="4">
      <t>ダイカ</t>
    </rPh>
    <phoneticPr fontId="6"/>
  </si>
  <si>
    <r>
      <t>　ラフテレーンクレーン（荷卸）の単価を年度の物価版機械賃料か積み上げかリンク先を変更する（G3</t>
    </r>
    <r>
      <rPr>
        <sz val="11"/>
        <rFont val="ＭＳ Ｐゴシック"/>
        <family val="3"/>
        <charset val="128"/>
      </rPr>
      <t>0）</t>
    </r>
    <rPh sb="16" eb="18">
      <t>タンカ</t>
    </rPh>
    <rPh sb="19" eb="21">
      <t>ネンド</t>
    </rPh>
    <rPh sb="22" eb="24">
      <t>ブッカ</t>
    </rPh>
    <rPh sb="24" eb="25">
      <t>バン</t>
    </rPh>
    <rPh sb="25" eb="27">
      <t>キカイ</t>
    </rPh>
    <rPh sb="27" eb="29">
      <t>チンリョウ</t>
    </rPh>
    <rPh sb="30" eb="31">
      <t>ツ</t>
    </rPh>
    <rPh sb="32" eb="33">
      <t>ア</t>
    </rPh>
    <rPh sb="38" eb="39">
      <t>サキ</t>
    </rPh>
    <rPh sb="40" eb="42">
      <t>ヘンコウ</t>
    </rPh>
    <phoneticPr fontId="6"/>
  </si>
  <si>
    <t>ラフテレーンクレーン賃料の地方の選択</t>
    <rPh sb="10" eb="12">
      <t>チンリョウ</t>
    </rPh>
    <rPh sb="13" eb="15">
      <t>チホウ</t>
    </rPh>
    <rPh sb="16" eb="18">
      <t>センタク</t>
    </rPh>
    <phoneticPr fontId="4"/>
  </si>
  <si>
    <t>ラフテレーンクレーン賃料</t>
    <rPh sb="10" eb="12">
      <t>チンリョウ</t>
    </rPh>
    <phoneticPr fontId="6"/>
  </si>
  <si>
    <t>札幌</t>
    <rPh sb="0" eb="2">
      <t>サッポロ</t>
    </rPh>
    <phoneticPr fontId="21"/>
  </si>
  <si>
    <t>函館</t>
    <rPh sb="0" eb="2">
      <t>ハコダテ</t>
    </rPh>
    <phoneticPr fontId="21"/>
  </si>
  <si>
    <t>室蘭</t>
    <rPh sb="0" eb="2">
      <t>ムロラン</t>
    </rPh>
    <phoneticPr fontId="21"/>
  </si>
  <si>
    <t>旭川</t>
    <rPh sb="0" eb="2">
      <t>アサヒカワ</t>
    </rPh>
    <phoneticPr fontId="21"/>
  </si>
  <si>
    <t>帯広</t>
    <rPh sb="0" eb="2">
      <t>オビヒロ</t>
    </rPh>
    <phoneticPr fontId="21"/>
  </si>
  <si>
    <t>釧路</t>
    <rPh sb="0" eb="2">
      <t>クシロ</t>
    </rPh>
    <phoneticPr fontId="21"/>
  </si>
  <si>
    <t>青森</t>
    <rPh sb="0" eb="2">
      <t>アオモリ</t>
    </rPh>
    <phoneticPr fontId="21"/>
  </si>
  <si>
    <t>盛岡</t>
    <rPh sb="0" eb="2">
      <t>モリオカ</t>
    </rPh>
    <phoneticPr fontId="21"/>
  </si>
  <si>
    <t>仙台</t>
    <rPh sb="0" eb="2">
      <t>センダイ</t>
    </rPh>
    <phoneticPr fontId="21"/>
  </si>
  <si>
    <t>秋田</t>
    <rPh sb="0" eb="2">
      <t>アキタ</t>
    </rPh>
    <phoneticPr fontId="21"/>
  </si>
  <si>
    <t>山形</t>
    <rPh sb="0" eb="2">
      <t>ヤマガタ</t>
    </rPh>
    <phoneticPr fontId="21"/>
  </si>
  <si>
    <t>福島</t>
    <rPh sb="0" eb="2">
      <t>フクシマ</t>
    </rPh>
    <phoneticPr fontId="21"/>
  </si>
  <si>
    <t>水戸</t>
    <rPh sb="0" eb="2">
      <t>ミト</t>
    </rPh>
    <phoneticPr fontId="21"/>
  </si>
  <si>
    <t>宇都宮</t>
    <rPh sb="0" eb="3">
      <t>ウツノミヤ</t>
    </rPh>
    <phoneticPr fontId="21"/>
  </si>
  <si>
    <t>前橋</t>
    <rPh sb="0" eb="2">
      <t>マエバシ</t>
    </rPh>
    <phoneticPr fontId="21"/>
  </si>
  <si>
    <t>さいたま</t>
    <phoneticPr fontId="21"/>
  </si>
  <si>
    <t>千葉</t>
    <rPh sb="0" eb="2">
      <t>チバ</t>
    </rPh>
    <phoneticPr fontId="21"/>
  </si>
  <si>
    <t>東京</t>
    <rPh sb="0" eb="2">
      <t>トウキョウ</t>
    </rPh>
    <phoneticPr fontId="21"/>
  </si>
  <si>
    <t>甲府</t>
    <rPh sb="0" eb="2">
      <t>コウフ</t>
    </rPh>
    <phoneticPr fontId="21"/>
  </si>
  <si>
    <t>金沢</t>
    <rPh sb="0" eb="2">
      <t>カナザワ</t>
    </rPh>
    <phoneticPr fontId="21"/>
  </si>
  <si>
    <t>岐阜</t>
    <rPh sb="0" eb="2">
      <t>ギフ</t>
    </rPh>
    <phoneticPr fontId="21"/>
  </si>
  <si>
    <t>静岡</t>
    <rPh sb="0" eb="2">
      <t>シズオカ</t>
    </rPh>
    <phoneticPr fontId="21"/>
  </si>
  <si>
    <t>名古屋</t>
    <rPh sb="0" eb="3">
      <t>ナゴヤ</t>
    </rPh>
    <phoneticPr fontId="21"/>
  </si>
  <si>
    <t>津</t>
    <rPh sb="0" eb="1">
      <t>ツ</t>
    </rPh>
    <phoneticPr fontId="21"/>
  </si>
  <si>
    <t>福井</t>
    <rPh sb="0" eb="2">
      <t>フクイ</t>
    </rPh>
    <phoneticPr fontId="21"/>
  </si>
  <si>
    <t>大津</t>
    <rPh sb="0" eb="2">
      <t>オオツ</t>
    </rPh>
    <phoneticPr fontId="21"/>
  </si>
  <si>
    <t>京都</t>
    <rPh sb="0" eb="2">
      <t>キョウト</t>
    </rPh>
    <phoneticPr fontId="21"/>
  </si>
  <si>
    <t>大阪</t>
    <rPh sb="0" eb="2">
      <t>オオサカ</t>
    </rPh>
    <phoneticPr fontId="21"/>
  </si>
  <si>
    <t>神戸</t>
    <rPh sb="0" eb="2">
      <t>コウベ</t>
    </rPh>
    <phoneticPr fontId="21"/>
  </si>
  <si>
    <t>奈良</t>
    <rPh sb="0" eb="2">
      <t>ナラ</t>
    </rPh>
    <phoneticPr fontId="21"/>
  </si>
  <si>
    <t>和歌山</t>
    <rPh sb="0" eb="3">
      <t>ワカヤマ</t>
    </rPh>
    <phoneticPr fontId="21"/>
  </si>
  <si>
    <t>鳥取</t>
    <rPh sb="0" eb="2">
      <t>トットリ</t>
    </rPh>
    <phoneticPr fontId="21"/>
  </si>
  <si>
    <t>松江</t>
    <rPh sb="0" eb="2">
      <t>マツエ</t>
    </rPh>
    <phoneticPr fontId="21"/>
  </si>
  <si>
    <t>高松</t>
    <rPh sb="0" eb="2">
      <t>タカマツ</t>
    </rPh>
    <phoneticPr fontId="21"/>
  </si>
  <si>
    <t>松山</t>
    <rPh sb="0" eb="2">
      <t>マツヤマ</t>
    </rPh>
    <phoneticPr fontId="21"/>
  </si>
  <si>
    <t>高知</t>
    <rPh sb="0" eb="2">
      <t>コウチ</t>
    </rPh>
    <phoneticPr fontId="21"/>
  </si>
  <si>
    <t>那覇</t>
    <rPh sb="0" eb="2">
      <t>ナハ</t>
    </rPh>
    <phoneticPr fontId="21"/>
  </si>
  <si>
    <t>燃料費</t>
    <rPh sb="0" eb="3">
      <t>ネンリョウヒ</t>
    </rPh>
    <phoneticPr fontId="6"/>
  </si>
  <si>
    <t>市町村</t>
    <rPh sb="0" eb="3">
      <t>シチョウソン</t>
    </rPh>
    <phoneticPr fontId="6"/>
  </si>
  <si>
    <t>横浜</t>
    <rPh sb="0" eb="2">
      <t>ヨコハマ</t>
    </rPh>
    <phoneticPr fontId="21"/>
  </si>
  <si>
    <t>３．パラリンク敷設工2000㎡当りの歩掛り</t>
    <rPh sb="7" eb="9">
      <t>フセツ</t>
    </rPh>
    <rPh sb="9" eb="10">
      <t>コウ</t>
    </rPh>
    <rPh sb="15" eb="16">
      <t>アタ</t>
    </rPh>
    <rPh sb="18" eb="19">
      <t>ブ</t>
    </rPh>
    <rPh sb="19" eb="20">
      <t>ガカ</t>
    </rPh>
    <phoneticPr fontId="6"/>
  </si>
  <si>
    <t>単価内訳2</t>
    <rPh sb="0" eb="2">
      <t>タンカ</t>
    </rPh>
    <rPh sb="2" eb="4">
      <t>ウチワケ</t>
    </rPh>
    <phoneticPr fontId="6"/>
  </si>
  <si>
    <t>令和6年3月公共工事設計労務単価</t>
    <rPh sb="0" eb="2">
      <t>レイワ</t>
    </rPh>
    <rPh sb="3" eb="4">
      <t>ネン</t>
    </rPh>
    <rPh sb="4" eb="5">
      <t>レイネン</t>
    </rPh>
    <rPh sb="5" eb="6">
      <t>ガツ</t>
    </rPh>
    <rPh sb="6" eb="8">
      <t>コウキョウ</t>
    </rPh>
    <rPh sb="8" eb="10">
      <t>コウジ</t>
    </rPh>
    <rPh sb="10" eb="12">
      <t>セッケイ</t>
    </rPh>
    <rPh sb="12" eb="14">
      <t>ロウム</t>
    </rPh>
    <rPh sb="14" eb="16">
      <t>タンカ</t>
    </rPh>
    <phoneticPr fontId="6"/>
  </si>
  <si>
    <t>令和6年3月</t>
    <rPh sb="0" eb="2">
      <t>レイワ</t>
    </rPh>
    <rPh sb="3" eb="4">
      <t>ネン</t>
    </rPh>
    <rPh sb="5" eb="6">
      <t>ガツ</t>
    </rPh>
    <phoneticPr fontId="4"/>
  </si>
  <si>
    <t>令和6年4月建設物価価格</t>
    <rPh sb="0" eb="2">
      <t>レイワ</t>
    </rPh>
    <rPh sb="3" eb="4">
      <t>ネン</t>
    </rPh>
    <rPh sb="5" eb="6">
      <t>ガツ</t>
    </rPh>
    <rPh sb="6" eb="8">
      <t>ケンセツ</t>
    </rPh>
    <rPh sb="8" eb="10">
      <t>ブッカ</t>
    </rPh>
    <rPh sb="10" eb="12">
      <t>カカク</t>
    </rPh>
    <phoneticPr fontId="6"/>
  </si>
  <si>
    <t>2024年4月　P809</t>
    <rPh sb="4" eb="5">
      <t>ネン</t>
    </rPh>
    <rPh sb="6" eb="7">
      <t>ガツ</t>
    </rPh>
    <phoneticPr fontId="6"/>
  </si>
  <si>
    <t>令和6年度機械等損料表</t>
    <rPh sb="0" eb="2">
      <t>レイワ</t>
    </rPh>
    <phoneticPr fontId="4"/>
  </si>
  <si>
    <t>　タイプ１　単価2700円/個</t>
    <rPh sb="6" eb="8">
      <t>タンカ</t>
    </rPh>
    <rPh sb="12" eb="13">
      <t>エン</t>
    </rPh>
    <rPh sb="14" eb="15">
      <t>コ</t>
    </rPh>
    <phoneticPr fontId="6"/>
  </si>
  <si>
    <t>　タイプ２　単価5400円/個</t>
    <rPh sb="6" eb="8">
      <t>タンカ</t>
    </rPh>
    <rPh sb="12" eb="13">
      <t>エン</t>
    </rPh>
    <rPh sb="14" eb="15">
      <t>コ</t>
    </rPh>
    <phoneticPr fontId="6"/>
  </si>
  <si>
    <t>令和6年度国土交通省土木工事積算基準</t>
    <rPh sb="0" eb="2">
      <t>レイワ</t>
    </rPh>
    <rPh sb="3" eb="5">
      <t>ネンド</t>
    </rPh>
    <rPh sb="5" eb="7">
      <t>コクド</t>
    </rPh>
    <rPh sb="7" eb="10">
      <t>コウツウショウ</t>
    </rPh>
    <rPh sb="10" eb="12">
      <t>ドボク</t>
    </rPh>
    <rPh sb="12" eb="14">
      <t>コウジ</t>
    </rPh>
    <rPh sb="14" eb="16">
      <t>セキサン</t>
    </rPh>
    <rPh sb="16" eb="18">
      <t>キジュン</t>
    </rPh>
    <phoneticPr fontId="6"/>
  </si>
  <si>
    <t>建設物価作業料金</t>
    <rPh sb="0" eb="2">
      <t>ケンセツ</t>
    </rPh>
    <rPh sb="2" eb="4">
      <t>ブッカ</t>
    </rPh>
    <rPh sb="4" eb="8">
      <t>サギョウリョウキン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</si>
</sst>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¥&quot;#,##0;&quot;¥&quot;\-#,##0"/>
    <numFmt numFmtId="176" formatCode="0.0"/>
    <numFmt numFmtId="177" formatCode="#,##0_ "/>
    <numFmt numFmtId="178" formatCode="#,##0_);[Red]\(#,##0\)"/>
    <numFmt numFmtId="179" formatCode="0_ "/>
    <numFmt numFmtId="180" formatCode="&quot;パラリンクＬ敷設費用&quot;\ \ @\ "/>
    <numFmt numFmtId="181" formatCode="&quot;建設物価（平成24年7月）機械賃料&quot;\ @\ &quot;地区&quot;"/>
    <numFmt numFmtId="182" formatCode="#,##0.0_ "/>
    <numFmt numFmtId="183" formatCode="#,##0.0_);[Red]\(#,##0.0\)"/>
    <numFmt numFmtId="184" formatCode="@&quot;L&quot;"/>
    <numFmt numFmtId="185" formatCode="&quot;建設物価（令和5年3月）機械賃料&quot;\ @\ &quot;地区&quot;"/>
    <numFmt numFmtId="186" formatCode="&quot;R6年3月公共工事設計労務単価&quot;\ @\ "/>
    <numFmt numFmtId="187" formatCode="&quot;R6年3月公共工事設計労務単価&quot;\ @"/>
    <numFmt numFmtId="188" formatCode="&quot;建設物価（令和6年4月）燃料費&quot;\ @\ "/>
    <numFmt numFmtId="189" formatCode="&quot;建設物価（令和6年4月）移動式クレーン作業料金&quot;\ @\ &quot;地区&quot;"/>
  </numFmts>
  <fonts count="2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name val="Arial"/>
      <family val="2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Yu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2" fillId="0" borderId="0"/>
  </cellStyleXfs>
  <cellXfs count="189">
    <xf numFmtId="0" fontId="0" fillId="0" borderId="0" xfId="0"/>
    <xf numFmtId="0" fontId="7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78" fontId="0" fillId="2" borderId="13" xfId="0" applyNumberFormat="1" applyFill="1" applyBorder="1"/>
    <xf numFmtId="178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78" fontId="0" fillId="0" borderId="16" xfId="0" applyNumberFormat="1" applyBorder="1"/>
    <xf numFmtId="38" fontId="1" fillId="0" borderId="16" xfId="0" applyNumberFormat="1" applyFont="1" applyBorder="1" applyAlignment="1">
      <alignment vertical="center"/>
    </xf>
    <xf numFmtId="0" fontId="0" fillId="0" borderId="17" xfId="0" applyBorder="1"/>
    <xf numFmtId="0" fontId="0" fillId="0" borderId="9" xfId="0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38" fontId="2" fillId="0" borderId="13" xfId="1" applyFill="1" applyBorder="1" applyAlignment="1">
      <alignment vertical="center"/>
    </xf>
    <xf numFmtId="38" fontId="2" fillId="0" borderId="13" xfId="1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38" fontId="2" fillId="0" borderId="0" xfId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0" fillId="0" borderId="23" xfId="0" applyBorder="1"/>
    <xf numFmtId="38" fontId="2" fillId="0" borderId="23" xfId="1" applyBorder="1" applyAlignment="1">
      <alignment vertical="center"/>
    </xf>
    <xf numFmtId="38" fontId="0" fillId="0" borderId="4" xfId="0" applyNumberFormat="1" applyBorder="1"/>
    <xf numFmtId="0" fontId="0" fillId="0" borderId="24" xfId="0" applyBorder="1"/>
    <xf numFmtId="0" fontId="0" fillId="0" borderId="22" xfId="0" applyBorder="1" applyAlignment="1">
      <alignment vertical="center"/>
    </xf>
    <xf numFmtId="179" fontId="0" fillId="0" borderId="23" xfId="0" applyNumberFormat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7" fontId="0" fillId="0" borderId="13" xfId="0" applyNumberFormat="1" applyBorder="1"/>
    <xf numFmtId="0" fontId="1" fillId="0" borderId="0" xfId="0" applyFont="1"/>
    <xf numFmtId="0" fontId="0" fillId="0" borderId="13" xfId="0" applyBorder="1" applyAlignment="1">
      <alignment horizontal="right" vertical="center"/>
    </xf>
    <xf numFmtId="178" fontId="2" fillId="0" borderId="13" xfId="1" applyNumberFormat="1" applyBorder="1" applyAlignment="1">
      <alignment vertical="center"/>
    </xf>
    <xf numFmtId="177" fontId="0" fillId="0" borderId="16" xfId="0" applyNumberFormat="1" applyBorder="1"/>
    <xf numFmtId="0" fontId="2" fillId="0" borderId="0" xfId="0" applyFont="1"/>
    <xf numFmtId="178" fontId="0" fillId="0" borderId="13" xfId="1" applyNumberFormat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5" fontId="0" fillId="0" borderId="13" xfId="0" applyNumberForma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0" applyFont="1" applyAlignment="1">
      <alignment vertical="center"/>
    </xf>
    <xf numFmtId="180" fontId="9" fillId="0" borderId="0" xfId="0" applyNumberFormat="1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176" fontId="15" fillId="0" borderId="0" xfId="0" applyNumberFormat="1" applyFont="1" applyAlignment="1">
      <alignment horizontal="right" vertical="center"/>
    </xf>
    <xf numFmtId="0" fontId="17" fillId="0" borderId="0" xfId="0" applyFont="1"/>
    <xf numFmtId="0" fontId="17" fillId="0" borderId="0" xfId="2" applyFont="1" applyAlignment="1">
      <alignment vertical="center"/>
    </xf>
    <xf numFmtId="0" fontId="0" fillId="0" borderId="0" xfId="2" applyFont="1" applyAlignment="1">
      <alignment horizontal="center" vertical="center"/>
    </xf>
    <xf numFmtId="0" fontId="0" fillId="0" borderId="0" xfId="0" applyAlignment="1">
      <alignment horizontal="right"/>
    </xf>
    <xf numFmtId="0" fontId="5" fillId="2" borderId="0" xfId="0" applyFont="1" applyFill="1" applyAlignment="1">
      <alignment vertical="center"/>
    </xf>
    <xf numFmtId="0" fontId="14" fillId="0" borderId="0" xfId="0" applyFont="1"/>
    <xf numFmtId="0" fontId="14" fillId="0" borderId="0" xfId="2" applyFont="1" applyAlignment="1">
      <alignment vertical="center"/>
    </xf>
    <xf numFmtId="0" fontId="16" fillId="2" borderId="0" xfId="0" applyFont="1" applyFill="1"/>
    <xf numFmtId="0" fontId="10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2" fillId="0" borderId="14" xfId="0" applyFont="1" applyBorder="1"/>
    <xf numFmtId="179" fontId="2" fillId="0" borderId="14" xfId="0" applyNumberFormat="1" applyFont="1" applyBorder="1"/>
    <xf numFmtId="0" fontId="2" fillId="0" borderId="10" xfId="0" applyFont="1" applyBorder="1"/>
    <xf numFmtId="0" fontId="2" fillId="0" borderId="17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4" xfId="0" applyBorder="1" applyAlignment="1">
      <alignment shrinkToFit="1"/>
    </xf>
    <xf numFmtId="0" fontId="2" fillId="0" borderId="14" xfId="0" applyFont="1" applyBorder="1" applyAlignment="1">
      <alignment shrinkToFit="1"/>
    </xf>
    <xf numFmtId="179" fontId="0" fillId="2" borderId="12" xfId="0" applyNumberForma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5" fontId="0" fillId="3" borderId="13" xfId="0" applyNumberFormat="1" applyFill="1" applyBorder="1" applyAlignment="1">
      <alignment horizontal="center" vertical="center"/>
    </xf>
    <xf numFmtId="38" fontId="18" fillId="0" borderId="13" xfId="2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2" borderId="0" xfId="0" applyFill="1"/>
    <xf numFmtId="0" fontId="0" fillId="0" borderId="13" xfId="0" applyBorder="1" applyAlignment="1">
      <alignment horizontal="right"/>
    </xf>
    <xf numFmtId="0" fontId="0" fillId="0" borderId="0" xfId="2" applyFont="1" applyAlignment="1">
      <alignment vertical="center"/>
    </xf>
    <xf numFmtId="0" fontId="3" fillId="0" borderId="13" xfId="0" applyFont="1" applyBorder="1" applyAlignment="1">
      <alignment horizontal="center"/>
    </xf>
    <xf numFmtId="176" fontId="0" fillId="0" borderId="13" xfId="0" applyNumberFormat="1" applyBorder="1"/>
    <xf numFmtId="182" fontId="0" fillId="2" borderId="13" xfId="0" applyNumberFormat="1" applyFill="1" applyBorder="1"/>
    <xf numFmtId="182" fontId="0" fillId="0" borderId="13" xfId="0" applyNumberFormat="1" applyBorder="1"/>
    <xf numFmtId="0" fontId="19" fillId="0" borderId="0" xfId="0" applyFont="1"/>
    <xf numFmtId="0" fontId="0" fillId="0" borderId="28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0" fillId="4" borderId="0" xfId="0" applyFont="1" applyFill="1" applyAlignment="1">
      <alignment vertical="center"/>
    </xf>
    <xf numFmtId="38" fontId="18" fillId="0" borderId="13" xfId="1" applyFont="1" applyFill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183" fontId="0" fillId="0" borderId="13" xfId="0" applyNumberFormat="1" applyBorder="1"/>
    <xf numFmtId="184" fontId="0" fillId="3" borderId="13" xfId="0" applyNumberFormat="1" applyFill="1" applyBorder="1" applyAlignment="1">
      <alignment horizontal="center" vertical="center"/>
    </xf>
    <xf numFmtId="184" fontId="0" fillId="0" borderId="13" xfId="0" applyNumberFormat="1" applyBorder="1" applyAlignment="1">
      <alignment horizontal="center" vertical="center"/>
    </xf>
    <xf numFmtId="0" fontId="0" fillId="4" borderId="0" xfId="2" applyFont="1" applyFill="1" applyAlignment="1">
      <alignment horizontal="center" vertic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shrinkToFit="1"/>
    </xf>
    <xf numFmtId="185" fontId="0" fillId="2" borderId="27" xfId="0" applyNumberForma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186" fontId="0" fillId="2" borderId="27" xfId="0" applyNumberFormat="1" applyFill="1" applyBorder="1" applyAlignment="1">
      <alignment horizontal="center" vertical="center"/>
    </xf>
    <xf numFmtId="187" fontId="0" fillId="0" borderId="0" xfId="0" applyNumberFormat="1"/>
    <xf numFmtId="187" fontId="0" fillId="0" borderId="0" xfId="0" applyNumberFormat="1" applyAlignment="1">
      <alignment horizontal="center" vertical="center"/>
    </xf>
    <xf numFmtId="186" fontId="0" fillId="0" borderId="0" xfId="0" applyNumberFormat="1"/>
    <xf numFmtId="186" fontId="7" fillId="0" borderId="0" xfId="0" applyNumberFormat="1" applyFont="1" applyAlignment="1">
      <alignment vertical="center"/>
    </xf>
    <xf numFmtId="186" fontId="2" fillId="0" borderId="0" xfId="0" applyNumberFormat="1" applyFont="1"/>
    <xf numFmtId="188" fontId="0" fillId="2" borderId="0" xfId="0" applyNumberFormat="1" applyFill="1" applyAlignment="1">
      <alignment horizontal="center" vertical="center"/>
    </xf>
    <xf numFmtId="188" fontId="2" fillId="0" borderId="0" xfId="0" applyNumberFormat="1" applyFont="1"/>
    <xf numFmtId="188" fontId="0" fillId="0" borderId="0" xfId="0" applyNumberFormat="1"/>
    <xf numFmtId="0" fontId="0" fillId="0" borderId="25" xfId="0" applyBorder="1"/>
    <xf numFmtId="189" fontId="0" fillId="0" borderId="12" xfId="0" applyNumberFormat="1" applyBorder="1" applyAlignment="1">
      <alignment horizontal="right" vertical="center"/>
    </xf>
    <xf numFmtId="189" fontId="2" fillId="0" borderId="12" xfId="0" applyNumberFormat="1" applyFont="1" applyBorder="1" applyAlignment="1">
      <alignment horizontal="right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12" xfId="0" applyBorder="1" applyAlignment="1">
      <alignment shrinkToFit="1"/>
    </xf>
    <xf numFmtId="0" fontId="0" fillId="0" borderId="3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9" fontId="0" fillId="0" borderId="13" xfId="0" applyNumberFormat="1" applyBorder="1" applyAlignment="1">
      <alignment horizontal="left" vertical="center"/>
    </xf>
    <xf numFmtId="179" fontId="0" fillId="0" borderId="15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/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4" fontId="0" fillId="2" borderId="15" xfId="0" applyNumberFormat="1" applyFill="1" applyBorder="1" applyAlignment="1">
      <alignment horizontal="center" vertical="center"/>
    </xf>
    <xf numFmtId="184" fontId="0" fillId="2" borderId="12" xfId="0" applyNumberForma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shrinkToFi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</cellXfs>
  <cellStyles count="4">
    <cellStyle name="桁区切り" xfId="1" builtinId="6"/>
    <cellStyle name="標準" xfId="0" builtinId="0"/>
    <cellStyle name="標準 5" xfId="3" xr:uid="{00000000-0005-0000-0000-000002000000}"/>
    <cellStyle name="標準_巻き込みなし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815" name="Line 1">
          <a:extLst>
            <a:ext uri="{FF2B5EF4-FFF2-40B4-BE49-F238E27FC236}">
              <a16:creationId xmlns:a16="http://schemas.microsoft.com/office/drawing/2014/main" id="{00000000-0008-0000-0000-00008F7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816" name="Line 2">
          <a:extLst>
            <a:ext uri="{FF2B5EF4-FFF2-40B4-BE49-F238E27FC236}">
              <a16:creationId xmlns:a16="http://schemas.microsoft.com/office/drawing/2014/main" id="{00000000-0008-0000-0000-000090700000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2:BQ36"/>
  <sheetViews>
    <sheetView showGridLines="0" tabSelected="1" zoomScaleNormal="100" zoomScaleSheetLayoutView="90" workbookViewId="0"/>
  </sheetViews>
  <sheetFormatPr defaultRowHeight="16.5" customHeight="1"/>
  <cols>
    <col min="1" max="1" width="9" style="75"/>
    <col min="2" max="2" width="6.5" style="75" customWidth="1"/>
    <col min="3" max="3" width="35" style="76" customWidth="1"/>
    <col min="4" max="4" width="5.75" style="75" customWidth="1"/>
    <col min="5" max="16384" width="9" style="75"/>
  </cols>
  <sheetData>
    <row r="2" spans="2:5" s="78" customFormat="1" ht="16.5" customHeight="1">
      <c r="B2" s="85" t="s">
        <v>189</v>
      </c>
    </row>
    <row r="3" spans="2:5" s="78" customFormat="1" ht="16.5" customHeight="1">
      <c r="C3" t="s">
        <v>229</v>
      </c>
    </row>
    <row r="4" spans="2:5" s="78" customFormat="1" ht="16.5" customHeight="1">
      <c r="C4" s="92" t="s">
        <v>143</v>
      </c>
    </row>
    <row r="5" spans="2:5" s="78" customFormat="1" ht="16.5" customHeight="1"/>
    <row r="6" spans="2:5" s="78" customFormat="1" ht="16.5" customHeight="1">
      <c r="C6" t="s">
        <v>266</v>
      </c>
    </row>
    <row r="7" spans="2:5" s="78" customFormat="1" ht="16.5" customHeight="1">
      <c r="C7" s="92" t="s">
        <v>142</v>
      </c>
    </row>
    <row r="8" spans="2:5" s="78" customFormat="1" ht="16.5" customHeight="1"/>
    <row r="9" spans="2:5" s="78" customFormat="1" ht="16.5" customHeight="1">
      <c r="C9" s="78" t="s">
        <v>140</v>
      </c>
    </row>
    <row r="10" spans="2:5" s="78" customFormat="1" ht="16.5" customHeight="1">
      <c r="C10" t="s">
        <v>267</v>
      </c>
    </row>
    <row r="11" spans="2:5" s="78" customFormat="1" ht="16.5" customHeight="1"/>
    <row r="12" spans="2:5" s="78" customFormat="1" ht="16.5" customHeight="1">
      <c r="B12" s="85" t="s">
        <v>190</v>
      </c>
      <c r="C12" s="75"/>
      <c r="E12" s="75"/>
    </row>
    <row r="13" spans="2:5" s="78" customFormat="1" ht="16.5" customHeight="1">
      <c r="C13" s="78" t="s">
        <v>141</v>
      </c>
    </row>
    <row r="14" spans="2:5" s="78" customFormat="1" ht="16.5" customHeight="1"/>
    <row r="15" spans="2:5" s="78" customFormat="1" ht="16.5" customHeight="1">
      <c r="B15" s="85" t="s">
        <v>144</v>
      </c>
    </row>
    <row r="16" spans="2:5" s="78" customFormat="1" ht="16.5" customHeight="1">
      <c r="C16" s="78" t="s">
        <v>139</v>
      </c>
    </row>
    <row r="17" spans="2:69" s="78" customFormat="1" ht="16.5" customHeight="1"/>
    <row r="18" spans="2:69" s="78" customFormat="1" ht="13.5"/>
    <row r="19" spans="2:69" ht="16.5" customHeight="1">
      <c r="B19" s="86" t="s">
        <v>145</v>
      </c>
    </row>
    <row r="20" spans="2:69" ht="16.5" customHeight="1" thickBot="1">
      <c r="C20" s="79" t="s">
        <v>136</v>
      </c>
      <c r="W20" s="80" t="s">
        <v>10</v>
      </c>
      <c r="X20" s="80" t="s">
        <v>11</v>
      </c>
      <c r="Y20" s="80" t="s">
        <v>12</v>
      </c>
      <c r="Z20" s="80" t="s">
        <v>13</v>
      </c>
      <c r="AA20" s="80" t="s">
        <v>14</v>
      </c>
      <c r="AB20" s="80" t="s">
        <v>15</v>
      </c>
      <c r="AC20" s="80" t="s">
        <v>16</v>
      </c>
      <c r="AD20" s="80" t="s">
        <v>17</v>
      </c>
      <c r="AE20" s="80" t="s">
        <v>18</v>
      </c>
      <c r="AF20" s="80" t="s">
        <v>19</v>
      </c>
      <c r="AG20" s="80" t="s">
        <v>20</v>
      </c>
      <c r="AH20" s="80" t="s">
        <v>21</v>
      </c>
      <c r="AI20" s="80" t="s">
        <v>22</v>
      </c>
      <c r="AJ20" s="80" t="s">
        <v>23</v>
      </c>
      <c r="AK20" s="80" t="s">
        <v>24</v>
      </c>
      <c r="AL20" s="80" t="s">
        <v>25</v>
      </c>
      <c r="AM20" s="80" t="s">
        <v>26</v>
      </c>
      <c r="AN20" s="80" t="s">
        <v>27</v>
      </c>
      <c r="AO20" s="80" t="s">
        <v>28</v>
      </c>
      <c r="AP20" s="80" t="s">
        <v>29</v>
      </c>
      <c r="AQ20" s="80" t="s">
        <v>30</v>
      </c>
      <c r="AR20" s="80" t="s">
        <v>31</v>
      </c>
      <c r="AS20" s="80" t="s">
        <v>32</v>
      </c>
      <c r="AT20" s="80" t="s">
        <v>33</v>
      </c>
      <c r="AU20" s="80" t="s">
        <v>34</v>
      </c>
      <c r="AV20" s="80" t="s">
        <v>35</v>
      </c>
      <c r="AW20" s="80" t="s">
        <v>36</v>
      </c>
      <c r="AX20" s="80" t="s">
        <v>37</v>
      </c>
      <c r="AY20" s="80" t="s">
        <v>38</v>
      </c>
      <c r="AZ20" s="80" t="s">
        <v>39</v>
      </c>
      <c r="BA20" s="80" t="s">
        <v>40</v>
      </c>
      <c r="BB20" s="80" t="s">
        <v>41</v>
      </c>
      <c r="BC20" s="80" t="s">
        <v>42</v>
      </c>
      <c r="BD20" s="80" t="s">
        <v>43</v>
      </c>
      <c r="BE20" s="80" t="s">
        <v>44</v>
      </c>
      <c r="BF20" s="80" t="s">
        <v>45</v>
      </c>
      <c r="BG20" s="80" t="s">
        <v>46</v>
      </c>
      <c r="BH20" s="80" t="s">
        <v>47</v>
      </c>
      <c r="BI20" s="80" t="s">
        <v>48</v>
      </c>
      <c r="BJ20" s="80" t="s">
        <v>49</v>
      </c>
      <c r="BK20" s="80" t="s">
        <v>50</v>
      </c>
      <c r="BL20" s="80" t="s">
        <v>51</v>
      </c>
      <c r="BM20" s="80" t="s">
        <v>52</v>
      </c>
      <c r="BN20" s="80" t="s">
        <v>53</v>
      </c>
      <c r="BO20" s="80" t="s">
        <v>54</v>
      </c>
      <c r="BP20" s="80" t="s">
        <v>55</v>
      </c>
      <c r="BQ20" s="80" t="s">
        <v>56</v>
      </c>
    </row>
    <row r="21" spans="2:69" ht="29.25" customHeight="1" thickBot="1">
      <c r="C21" s="135" t="s">
        <v>11</v>
      </c>
      <c r="D21" s="81"/>
      <c r="E21" s="82" t="s">
        <v>137</v>
      </c>
      <c r="W21" s="83" t="s">
        <v>75</v>
      </c>
      <c r="X21" s="147" t="s">
        <v>66</v>
      </c>
      <c r="Y21" s="148"/>
      <c r="Z21" s="148"/>
      <c r="AA21" s="148"/>
      <c r="AB21" s="148"/>
      <c r="AC21" s="148"/>
      <c r="AD21" s="147" t="s">
        <v>67</v>
      </c>
      <c r="AE21" s="148"/>
      <c r="AF21" s="148"/>
      <c r="AG21" s="148"/>
      <c r="AH21" s="148"/>
      <c r="AI21" s="148"/>
      <c r="AJ21" s="148"/>
      <c r="AK21" s="148"/>
      <c r="AL21" s="148"/>
      <c r="AM21" s="147" t="s">
        <v>68</v>
      </c>
      <c r="AN21" s="148"/>
      <c r="AO21" s="148"/>
      <c r="AP21" s="147" t="s">
        <v>69</v>
      </c>
      <c r="AQ21" s="148"/>
      <c r="AR21" s="148"/>
      <c r="AS21" s="148"/>
      <c r="AT21" s="147" t="s">
        <v>70</v>
      </c>
      <c r="AU21" s="148"/>
      <c r="AV21" s="148"/>
      <c r="AW21" s="148"/>
      <c r="AX21" s="148"/>
      <c r="AY21" s="148"/>
      <c r="AZ21" s="148"/>
      <c r="BA21" s="147" t="s">
        <v>71</v>
      </c>
      <c r="BB21" s="148"/>
      <c r="BC21" s="148"/>
      <c r="BD21" s="148"/>
      <c r="BE21" s="148"/>
      <c r="BF21" s="147" t="s">
        <v>72</v>
      </c>
      <c r="BG21" s="148"/>
      <c r="BH21" s="148"/>
      <c r="BI21" s="148"/>
      <c r="BJ21" s="147" t="s">
        <v>73</v>
      </c>
      <c r="BK21" s="148"/>
      <c r="BL21" s="148"/>
      <c r="BM21" s="148"/>
      <c r="BN21" s="148"/>
      <c r="BO21" s="148"/>
      <c r="BP21" s="148"/>
      <c r="BQ21" s="83" t="s">
        <v>74</v>
      </c>
    </row>
    <row r="22" spans="2:69" ht="16.5" customHeight="1">
      <c r="C22" s="80"/>
      <c r="D22" s="81"/>
      <c r="W22" s="83" t="s">
        <v>66</v>
      </c>
    </row>
    <row r="23" spans="2:69" ht="16.5" customHeight="1" thickBot="1">
      <c r="C23" s="131" t="s">
        <v>268</v>
      </c>
      <c r="D23" s="84"/>
      <c r="W23" s="87" t="s">
        <v>67</v>
      </c>
    </row>
    <row r="24" spans="2:69" ht="29.25" customHeight="1" thickBot="1">
      <c r="C24" s="133" t="s">
        <v>66</v>
      </c>
      <c r="D24" s="84"/>
      <c r="E24" s="82" t="s">
        <v>137</v>
      </c>
      <c r="W24" s="83" t="s">
        <v>68</v>
      </c>
    </row>
    <row r="25" spans="2:69" ht="16.5" customHeight="1">
      <c r="W25" s="87" t="s">
        <v>69</v>
      </c>
    </row>
    <row r="26" spans="2:69" ht="16.5" customHeight="1">
      <c r="W26" s="83" t="s">
        <v>70</v>
      </c>
    </row>
    <row r="27" spans="2:69" ht="16.5" customHeight="1">
      <c r="C27" s="106" t="s">
        <v>313</v>
      </c>
      <c r="D27" s="82"/>
      <c r="E27" s="82" t="s">
        <v>138</v>
      </c>
      <c r="W27" s="83" t="s">
        <v>71</v>
      </c>
    </row>
    <row r="28" spans="2:69" ht="16.5" customHeight="1">
      <c r="W28" s="83" t="s">
        <v>72</v>
      </c>
    </row>
    <row r="29" spans="2:69" ht="16.5" customHeight="1">
      <c r="W29" s="83" t="s">
        <v>73</v>
      </c>
    </row>
    <row r="30" spans="2:69" ht="16.5" customHeight="1">
      <c r="C30" s="141" t="s">
        <v>276</v>
      </c>
      <c r="E30" s="113" t="s">
        <v>196</v>
      </c>
      <c r="I30" s="90"/>
      <c r="W30" s="83" t="s">
        <v>74</v>
      </c>
    </row>
    <row r="33" spans="3:9" ht="16.5" customHeight="1">
      <c r="C33" s="111" t="s">
        <v>319</v>
      </c>
      <c r="E33" s="82" t="s">
        <v>151</v>
      </c>
      <c r="I33" s="91"/>
    </row>
    <row r="36" spans="3:9" ht="16.5" customHeight="1">
      <c r="C36" s="127" t="s">
        <v>316</v>
      </c>
      <c r="E36" s="113" t="s">
        <v>197</v>
      </c>
    </row>
  </sheetData>
  <mergeCells count="8">
    <mergeCell ref="X21:AC21"/>
    <mergeCell ref="AD21:AL21"/>
    <mergeCell ref="AM21:AO21"/>
    <mergeCell ref="BJ21:BP21"/>
    <mergeCell ref="AP21:AS21"/>
    <mergeCell ref="AT21:AZ21"/>
    <mergeCell ref="BA21:BE21"/>
    <mergeCell ref="BF21:BI21"/>
  </mergeCells>
  <phoneticPr fontId="4"/>
  <dataValidations count="2">
    <dataValidation type="list" allowBlank="1" showInputMessage="1" showErrorMessage="1" sqref="C21" xr:uid="{00000000-0002-0000-0000-000000000000}">
      <formula1>$W$20:$BQ$20</formula1>
    </dataValidation>
    <dataValidation type="list" allowBlank="1" showInputMessage="1" showErrorMessage="1" sqref="C24" xr:uid="{00000000-0002-0000-0000-000001000000}">
      <formula1>$W$21:$W$30</formula1>
    </dataValidation>
  </dataValidations>
  <printOptions gridLinesSet="0"/>
  <pageMargins left="0.98425196850393704" right="0.78740157480314965" top="0.98425196850393704" bottom="0.78740157480314965" header="0.51181102362204722" footer="0.51181102362204722"/>
  <pageSetup paperSize="9" scale="89" orientation="landscape" horizontalDpi="300" verticalDpi="300" r:id="rId1"/>
  <headerFooter alignWithMargins="0"/>
  <rowBreaks count="1" manualBreakCount="1">
    <brk id="36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'R6年4月燃料費'!$C$3:$BB$3</xm:f>
          </x14:formula1>
          <xm:sqref>C30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B43"/>
  <sheetViews>
    <sheetView workbookViewId="0"/>
  </sheetViews>
  <sheetFormatPr defaultRowHeight="13.5"/>
  <sheetData>
    <row r="2" spans="1:54" s="1" customFormat="1" ht="18" customHeight="1">
      <c r="B2" s="89" t="s">
        <v>314</v>
      </c>
    </row>
    <row r="3" spans="1:54" s="4" customFormat="1">
      <c r="A3" s="10" t="str">
        <f>入力!C30</f>
        <v>青森</v>
      </c>
      <c r="B3" s="3" t="s">
        <v>308</v>
      </c>
      <c r="C3" s="56" t="s">
        <v>270</v>
      </c>
      <c r="D3" s="56" t="s">
        <v>271</v>
      </c>
      <c r="E3" s="56" t="s">
        <v>272</v>
      </c>
      <c r="F3" s="56" t="s">
        <v>273</v>
      </c>
      <c r="G3" s="56" t="s">
        <v>274</v>
      </c>
      <c r="H3" s="56" t="s">
        <v>275</v>
      </c>
      <c r="I3" s="56" t="s">
        <v>276</v>
      </c>
      <c r="J3" s="56" t="s">
        <v>277</v>
      </c>
      <c r="K3" s="56" t="s">
        <v>278</v>
      </c>
      <c r="L3" s="56" t="s">
        <v>279</v>
      </c>
      <c r="M3" s="56" t="s">
        <v>280</v>
      </c>
      <c r="N3" s="56" t="s">
        <v>281</v>
      </c>
      <c r="O3" s="56" t="s">
        <v>282</v>
      </c>
      <c r="P3" s="56" t="s">
        <v>283</v>
      </c>
      <c r="Q3" s="56" t="s">
        <v>284</v>
      </c>
      <c r="R3" s="56" t="s">
        <v>285</v>
      </c>
      <c r="S3" s="56" t="s">
        <v>286</v>
      </c>
      <c r="T3" s="56" t="s">
        <v>287</v>
      </c>
      <c r="U3" s="56" t="s">
        <v>309</v>
      </c>
      <c r="V3" s="56" t="s">
        <v>288</v>
      </c>
      <c r="W3" s="134" t="s">
        <v>25</v>
      </c>
      <c r="X3" s="134" t="s">
        <v>26</v>
      </c>
      <c r="Y3" s="134" t="s">
        <v>27</v>
      </c>
      <c r="Z3" s="134" t="s">
        <v>289</v>
      </c>
      <c r="AA3" s="134" t="s">
        <v>290</v>
      </c>
      <c r="AB3" s="134" t="s">
        <v>291</v>
      </c>
      <c r="AC3" s="134" t="s">
        <v>292</v>
      </c>
      <c r="AD3" s="134" t="s">
        <v>293</v>
      </c>
      <c r="AE3" s="134" t="s">
        <v>294</v>
      </c>
      <c r="AF3" s="134" t="s">
        <v>295</v>
      </c>
      <c r="AG3" s="134" t="s">
        <v>296</v>
      </c>
      <c r="AH3" s="134" t="s">
        <v>297</v>
      </c>
      <c r="AI3" s="134" t="s">
        <v>298</v>
      </c>
      <c r="AJ3" s="134" t="s">
        <v>299</v>
      </c>
      <c r="AK3" s="134" t="s">
        <v>300</v>
      </c>
      <c r="AL3" s="134" t="s">
        <v>301</v>
      </c>
      <c r="AM3" s="134" t="s">
        <v>302</v>
      </c>
      <c r="AN3" s="134" t="s">
        <v>42</v>
      </c>
      <c r="AO3" s="134" t="s">
        <v>43</v>
      </c>
      <c r="AP3" s="134" t="s">
        <v>44</v>
      </c>
      <c r="AQ3" s="134" t="s">
        <v>45</v>
      </c>
      <c r="AR3" s="134" t="s">
        <v>303</v>
      </c>
      <c r="AS3" s="134" t="s">
        <v>304</v>
      </c>
      <c r="AT3" s="134" t="s">
        <v>305</v>
      </c>
      <c r="AU3" s="134" t="s">
        <v>49</v>
      </c>
      <c r="AV3" s="134" t="s">
        <v>50</v>
      </c>
      <c r="AW3" s="134" t="s">
        <v>51</v>
      </c>
      <c r="AX3" s="134" t="s">
        <v>52</v>
      </c>
      <c r="AY3" s="134" t="s">
        <v>53</v>
      </c>
      <c r="AZ3" s="134" t="s">
        <v>54</v>
      </c>
      <c r="BA3" s="134" t="s">
        <v>55</v>
      </c>
      <c r="BB3" s="134" t="s">
        <v>306</v>
      </c>
    </row>
    <row r="4" spans="1:54" s="1" customFormat="1">
      <c r="A4" s="5">
        <f>HLOOKUP(A3,B3:BB4,2,FALSE)</f>
        <v>135</v>
      </c>
      <c r="B4" s="6" t="s">
        <v>307</v>
      </c>
      <c r="C4" s="101">
        <v>140</v>
      </c>
      <c r="D4" s="101">
        <v>139</v>
      </c>
      <c r="E4">
        <v>141</v>
      </c>
      <c r="F4">
        <v>141</v>
      </c>
      <c r="G4">
        <v>141</v>
      </c>
      <c r="H4">
        <v>139</v>
      </c>
      <c r="I4" s="131">
        <v>135</v>
      </c>
      <c r="J4" s="131">
        <v>134</v>
      </c>
      <c r="K4" s="131">
        <v>136</v>
      </c>
      <c r="L4" s="131">
        <v>137</v>
      </c>
      <c r="M4" s="131">
        <v>143</v>
      </c>
      <c r="N4" s="131">
        <v>141</v>
      </c>
      <c r="O4" s="131">
        <v>135</v>
      </c>
      <c r="P4" s="131">
        <v>136</v>
      </c>
      <c r="Q4" s="131">
        <v>136</v>
      </c>
      <c r="R4" s="131">
        <v>135</v>
      </c>
      <c r="S4" s="131">
        <v>135</v>
      </c>
      <c r="T4" s="131">
        <v>135</v>
      </c>
      <c r="U4" s="131">
        <v>135</v>
      </c>
      <c r="V4" s="131">
        <v>137</v>
      </c>
      <c r="W4" s="131">
        <v>138</v>
      </c>
      <c r="X4" s="131">
        <v>133</v>
      </c>
      <c r="Y4" s="131">
        <v>133</v>
      </c>
      <c r="Z4" s="131">
        <v>133</v>
      </c>
      <c r="AA4" s="131">
        <v>143</v>
      </c>
      <c r="AB4" s="131">
        <v>144</v>
      </c>
      <c r="AC4" s="131">
        <v>142</v>
      </c>
      <c r="AD4" s="131">
        <v>142</v>
      </c>
      <c r="AE4" s="131">
        <v>140</v>
      </c>
      <c r="AF4" s="131">
        <v>137</v>
      </c>
      <c r="AG4" s="131">
        <v>139</v>
      </c>
      <c r="AH4" s="131">
        <v>138</v>
      </c>
      <c r="AI4" s="131">
        <v>138</v>
      </c>
      <c r="AJ4" s="131">
        <v>137</v>
      </c>
      <c r="AK4" s="131">
        <v>136</v>
      </c>
      <c r="AL4" s="131">
        <v>146</v>
      </c>
      <c r="AM4" s="131">
        <v>146</v>
      </c>
      <c r="AN4" s="131">
        <v>143</v>
      </c>
      <c r="AO4" s="131">
        <v>144</v>
      </c>
      <c r="AP4" s="131">
        <v>143</v>
      </c>
      <c r="AQ4" s="131">
        <v>139</v>
      </c>
      <c r="AR4" s="131">
        <v>146</v>
      </c>
      <c r="AS4" s="131">
        <v>147</v>
      </c>
      <c r="AT4" s="131">
        <v>149</v>
      </c>
      <c r="AU4" s="131">
        <v>143</v>
      </c>
      <c r="AV4" s="131">
        <v>145</v>
      </c>
      <c r="AW4" s="131">
        <v>148</v>
      </c>
      <c r="AX4" s="131">
        <v>143</v>
      </c>
      <c r="AY4" s="131">
        <v>149</v>
      </c>
      <c r="AZ4" s="131">
        <v>147</v>
      </c>
      <c r="BA4" s="131">
        <v>147</v>
      </c>
      <c r="BB4" s="131">
        <v>147</v>
      </c>
    </row>
    <row r="5" spans="1:54" s="101" customFormat="1" ht="12.75">
      <c r="A5" s="129"/>
      <c r="B5" s="130"/>
    </row>
    <row r="6" spans="1:54" s="1" customFormat="1" ht="12.75">
      <c r="A6" s="5"/>
      <c r="B6" s="6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</row>
    <row r="12" spans="1:54">
      <c r="C12" s="101"/>
    </row>
    <row r="13" spans="1:54">
      <c r="C13" s="101"/>
    </row>
    <row r="43" spans="15:15">
      <c r="O43" s="138"/>
    </row>
  </sheetData>
  <phoneticPr fontId="6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6"/>
  <sheetViews>
    <sheetView zoomScaleNormal="100" zoomScaleSheetLayoutView="75" workbookViewId="0"/>
  </sheetViews>
  <sheetFormatPr defaultRowHeight="13.5"/>
  <cols>
    <col min="2" max="2" width="12.625" customWidth="1"/>
    <col min="3" max="3" width="14.625" customWidth="1"/>
    <col min="5" max="6" width="9" style="2"/>
  </cols>
  <sheetData>
    <row r="2" spans="2:6">
      <c r="B2" s="60" t="s">
        <v>122</v>
      </c>
    </row>
    <row r="4" spans="2:6">
      <c r="B4" s="60" t="s">
        <v>123</v>
      </c>
      <c r="E4" s="77" t="str">
        <f>入力!C21</f>
        <v>青森</v>
      </c>
    </row>
    <row r="6" spans="2:6">
      <c r="B6" s="149" t="s">
        <v>124</v>
      </c>
      <c r="C6" s="45" t="s">
        <v>230</v>
      </c>
      <c r="E6" s="150" t="s">
        <v>185</v>
      </c>
      <c r="F6" s="109" t="s">
        <v>186</v>
      </c>
    </row>
    <row r="7" spans="2:6">
      <c r="B7" s="149"/>
      <c r="C7" s="119" t="s">
        <v>125</v>
      </c>
      <c r="E7" s="151"/>
      <c r="F7" s="110" t="s">
        <v>76</v>
      </c>
    </row>
    <row r="8" spans="2:6">
      <c r="B8" s="125" t="s">
        <v>247</v>
      </c>
      <c r="C8" s="107">
        <v>900</v>
      </c>
      <c r="E8" s="74" t="s">
        <v>158</v>
      </c>
      <c r="F8" s="122">
        <f ca="1">'50L,100L'!I36</f>
        <v>142</v>
      </c>
    </row>
    <row r="9" spans="2:6">
      <c r="B9" s="126" t="s">
        <v>248</v>
      </c>
      <c r="C9" s="73">
        <v>980</v>
      </c>
      <c r="E9" s="74" t="s">
        <v>126</v>
      </c>
      <c r="F9" s="122">
        <f ca="1">F8</f>
        <v>142</v>
      </c>
    </row>
    <row r="10" spans="2:6">
      <c r="B10" s="125" t="s">
        <v>245</v>
      </c>
      <c r="C10" s="107">
        <v>1050</v>
      </c>
      <c r="E10" s="74" t="s">
        <v>127</v>
      </c>
      <c r="F10" s="122">
        <f ca="1">'150L,200L'!I36</f>
        <v>152</v>
      </c>
    </row>
    <row r="11" spans="2:6">
      <c r="B11" s="126" t="s">
        <v>246</v>
      </c>
      <c r="C11" s="73">
        <v>1250</v>
      </c>
      <c r="E11" s="74" t="s">
        <v>128</v>
      </c>
      <c r="F11" s="122">
        <f ca="1">F10</f>
        <v>152</v>
      </c>
    </row>
    <row r="12" spans="2:6">
      <c r="B12" s="125" t="s">
        <v>244</v>
      </c>
      <c r="C12" s="107">
        <v>1400</v>
      </c>
      <c r="E12" s="74" t="s">
        <v>129</v>
      </c>
      <c r="F12" s="122">
        <f ca="1">'250L'!I36</f>
        <v>214</v>
      </c>
    </row>
    <row r="13" spans="2:6">
      <c r="B13" s="126" t="s">
        <v>249</v>
      </c>
      <c r="C13" s="73">
        <v>1590</v>
      </c>
      <c r="E13" s="74" t="s">
        <v>130</v>
      </c>
      <c r="F13" s="122">
        <f ca="1">'300L'!I36</f>
        <v>279</v>
      </c>
    </row>
    <row r="14" spans="2:6">
      <c r="B14" s="125" t="s">
        <v>250</v>
      </c>
      <c r="C14" s="107">
        <v>2090</v>
      </c>
      <c r="E14" s="74" t="s">
        <v>131</v>
      </c>
      <c r="F14" s="122">
        <f ca="1">'400L以上'!I36</f>
        <v>90</v>
      </c>
    </row>
    <row r="15" spans="2:6">
      <c r="B15" s="126" t="s">
        <v>251</v>
      </c>
      <c r="C15" s="73">
        <v>2540</v>
      </c>
      <c r="E15" s="74" t="s">
        <v>132</v>
      </c>
      <c r="F15" s="122">
        <f ca="1">F14</f>
        <v>90</v>
      </c>
    </row>
    <row r="16" spans="2:6">
      <c r="B16" s="125" t="s">
        <v>252</v>
      </c>
      <c r="C16" s="107">
        <v>2770</v>
      </c>
      <c r="E16" s="74" t="s">
        <v>133</v>
      </c>
      <c r="F16" s="122">
        <f ca="1">F14</f>
        <v>90</v>
      </c>
    </row>
    <row r="17" spans="2:6">
      <c r="B17" s="126" t="s">
        <v>253</v>
      </c>
      <c r="C17" s="73">
        <v>3240</v>
      </c>
      <c r="E17" s="74" t="s">
        <v>134</v>
      </c>
      <c r="F17" s="122">
        <f ca="1">F14</f>
        <v>90</v>
      </c>
    </row>
    <row r="18" spans="2:6">
      <c r="B18" s="125" t="s">
        <v>254</v>
      </c>
      <c r="C18" s="107">
        <v>3580</v>
      </c>
      <c r="E18" s="74" t="s">
        <v>135</v>
      </c>
      <c r="F18" s="122">
        <f ca="1">F14</f>
        <v>90</v>
      </c>
    </row>
    <row r="19" spans="2:6">
      <c r="B19" s="126" t="s">
        <v>255</v>
      </c>
      <c r="C19" s="73">
        <v>4120</v>
      </c>
      <c r="E19" s="74" t="s">
        <v>167</v>
      </c>
      <c r="F19" s="122">
        <f ca="1">F14</f>
        <v>90</v>
      </c>
    </row>
    <row r="20" spans="2:6">
      <c r="B20" s="125" t="s">
        <v>256</v>
      </c>
      <c r="C20" s="107">
        <v>4300</v>
      </c>
      <c r="E20" s="74" t="s">
        <v>168</v>
      </c>
      <c r="F20" s="122">
        <f ca="1">F14</f>
        <v>90</v>
      </c>
    </row>
    <row r="24" spans="2:6">
      <c r="E24" s="93" t="s">
        <v>157</v>
      </c>
      <c r="F24" s="108">
        <f ca="1">'敷設費のみ（備品別）'!I37</f>
        <v>71</v>
      </c>
    </row>
    <row r="25" spans="2:6">
      <c r="E25" s="11"/>
    </row>
    <row r="26" spans="2:6">
      <c r="E26" s="11"/>
    </row>
  </sheetData>
  <mergeCells count="2">
    <mergeCell ref="B6:B7"/>
    <mergeCell ref="E6:E7"/>
  </mergeCells>
  <phoneticPr fontId="6"/>
  <pageMargins left="0.75" right="0.75" top="1" bottom="1" header="0.51200000000000001" footer="0.51200000000000001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99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bestFit="1" customWidth="1"/>
    <col min="19" max="19" width="9.125" customWidth="1"/>
  </cols>
  <sheetData>
    <row r="2" spans="2:12" s="15" customFormat="1" ht="24">
      <c r="B2" s="118" t="s">
        <v>231</v>
      </c>
    </row>
    <row r="3" spans="2:12" ht="14.25" thickBot="1"/>
    <row r="4" spans="2:12" ht="14.25" thickBot="1">
      <c r="B4" s="175" t="s">
        <v>77</v>
      </c>
      <c r="C4" s="176"/>
      <c r="D4" s="176" t="s">
        <v>78</v>
      </c>
      <c r="E4" s="17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205</v>
      </c>
      <c r="C5" s="20"/>
      <c r="D5" s="21"/>
      <c r="E5" s="20"/>
      <c r="F5" s="22"/>
      <c r="G5" s="22"/>
      <c r="H5" s="22"/>
      <c r="I5" s="22"/>
      <c r="J5" s="23"/>
    </row>
    <row r="6" spans="2:12">
      <c r="B6" s="24" t="s">
        <v>82</v>
      </c>
      <c r="C6" s="25"/>
      <c r="D6" s="177" t="s">
        <v>248</v>
      </c>
      <c r="E6" s="178"/>
      <c r="F6" s="36" t="s">
        <v>146</v>
      </c>
      <c r="G6" s="116">
        <v>1</v>
      </c>
      <c r="H6" s="28">
        <f>VLOOKUP(D6,価格表!B8:C20,2,FALSE)</f>
        <v>980</v>
      </c>
      <c r="I6" s="65">
        <f>G6*H6</f>
        <v>980</v>
      </c>
      <c r="J6" s="29"/>
    </row>
    <row r="7" spans="2:12">
      <c r="B7" s="24" t="s">
        <v>121</v>
      </c>
      <c r="C7" s="25"/>
      <c r="D7" s="30"/>
      <c r="E7" s="25"/>
      <c r="F7" s="36"/>
      <c r="G7" s="59"/>
      <c r="H7" s="28"/>
      <c r="I7" s="65"/>
      <c r="J7" s="29"/>
    </row>
    <row r="8" spans="2:12">
      <c r="B8" s="24" t="s">
        <v>84</v>
      </c>
      <c r="C8" s="25"/>
      <c r="D8" s="30"/>
      <c r="E8" s="25"/>
      <c r="F8" s="36" t="s">
        <v>146</v>
      </c>
      <c r="G8" s="117">
        <f>G6</f>
        <v>1</v>
      </c>
      <c r="H8" s="28">
        <f ca="1">ROUND($I$36,0)</f>
        <v>142</v>
      </c>
      <c r="I8" s="65">
        <f ca="1">G8*H8</f>
        <v>142</v>
      </c>
      <c r="J8" s="95" t="s">
        <v>85</v>
      </c>
    </row>
    <row r="9" spans="2:12">
      <c r="B9" s="24"/>
      <c r="C9" s="25"/>
      <c r="D9" s="30"/>
      <c r="E9" s="25"/>
      <c r="F9" s="36"/>
      <c r="G9" s="59"/>
      <c r="H9" s="28"/>
      <c r="I9" s="65"/>
      <c r="J9" s="29"/>
    </row>
    <row r="10" spans="2:12">
      <c r="B10" s="24" t="s">
        <v>86</v>
      </c>
      <c r="C10" s="25"/>
      <c r="D10" s="30"/>
      <c r="E10" s="25"/>
      <c r="F10" s="36" t="s">
        <v>4</v>
      </c>
      <c r="G10" s="59">
        <v>1</v>
      </c>
      <c r="H10" s="28">
        <v>80000</v>
      </c>
      <c r="I10" s="65">
        <f>G10*H10</f>
        <v>80000</v>
      </c>
      <c r="J10" s="95" t="s">
        <v>311</v>
      </c>
    </row>
    <row r="11" spans="2:12">
      <c r="B11" s="24"/>
      <c r="C11" s="25"/>
      <c r="D11" s="30"/>
      <c r="E11" s="25"/>
      <c r="F11" s="26"/>
      <c r="G11" s="26"/>
      <c r="H11" s="26"/>
      <c r="I11" s="26"/>
      <c r="J11" s="29"/>
    </row>
    <row r="12" spans="2:12" ht="14.25" thickBot="1">
      <c r="B12" s="12"/>
      <c r="C12" s="13" t="s">
        <v>87</v>
      </c>
      <c r="D12" s="14"/>
      <c r="E12" s="13"/>
      <c r="F12" s="31"/>
      <c r="G12" s="31"/>
      <c r="H12" s="63"/>
      <c r="I12" s="33">
        <f ca="1">SUM(I6:I11)</f>
        <v>81122</v>
      </c>
      <c r="J12" s="34"/>
    </row>
    <row r="16" spans="2:12">
      <c r="B16" t="s">
        <v>88</v>
      </c>
      <c r="L16" t="s">
        <v>201</v>
      </c>
    </row>
    <row r="17" spans="2:18" ht="14.25" thickBot="1">
      <c r="B17" t="s">
        <v>237</v>
      </c>
      <c r="J17" s="88" t="s">
        <v>147</v>
      </c>
    </row>
    <row r="18" spans="2:18" ht="14.25" thickBot="1">
      <c r="B18" s="175" t="s">
        <v>77</v>
      </c>
      <c r="C18" s="176"/>
      <c r="D18" s="176" t="s">
        <v>78</v>
      </c>
      <c r="E18" s="176"/>
      <c r="F18" s="17" t="s">
        <v>0</v>
      </c>
      <c r="G18" s="16" t="s">
        <v>1</v>
      </c>
      <c r="H18" s="16" t="s">
        <v>79</v>
      </c>
      <c r="I18" s="16" t="s">
        <v>80</v>
      </c>
      <c r="J18" s="18" t="s">
        <v>81</v>
      </c>
      <c r="L18" t="s">
        <v>221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23"/>
      <c r="L19" t="s">
        <v>222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'R6年3月労務単価'!A4</f>
        <v>32000</v>
      </c>
      <c r="I20" s="66">
        <f ca="1">G20*H20</f>
        <v>32000</v>
      </c>
      <c r="J20" s="104" t="str">
        <f>入力!C27</f>
        <v>令和6年3月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'R6年3月労務単価'!A5</f>
        <v>20700</v>
      </c>
      <c r="I21" s="66">
        <f ca="1">G21*H21</f>
        <v>41400</v>
      </c>
      <c r="J21" s="104" t="str">
        <f>J20</f>
        <v>令和6年3月</v>
      </c>
      <c r="L21" s="37" t="s">
        <v>200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66"/>
      <c r="I22" s="66">
        <f ca="1">SUM(I20:I21)</f>
        <v>73400</v>
      </c>
      <c r="J22" s="95"/>
      <c r="L22" s="26" t="s">
        <v>202</v>
      </c>
      <c r="M22" s="114"/>
      <c r="N22" s="37" t="s">
        <v>91</v>
      </c>
      <c r="O22" s="26">
        <v>1</v>
      </c>
      <c r="P22" s="38">
        <f ca="1">'R6年3月労務単価'!A6</f>
        <v>31700</v>
      </c>
      <c r="Q22" s="66">
        <f ca="1">O22*P22</f>
        <v>31700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66"/>
      <c r="I23" s="66"/>
      <c r="J23" s="95"/>
      <c r="L23" s="26" t="s">
        <v>203</v>
      </c>
      <c r="M23" s="36" t="s">
        <v>96</v>
      </c>
      <c r="N23" s="37" t="s">
        <v>97</v>
      </c>
      <c r="O23" s="115">
        <f>ROUND(104*0.144*ROUND(700/120,1),1)</f>
        <v>86.9</v>
      </c>
      <c r="P23" s="68">
        <f>'R6年4月燃料費'!A4</f>
        <v>135</v>
      </c>
      <c r="Q23" s="66">
        <f>O23*P23</f>
        <v>11731.5</v>
      </c>
      <c r="R23" s="26" t="s">
        <v>219</v>
      </c>
    </row>
    <row r="24" spans="2:18">
      <c r="B24" s="24" t="s">
        <v>94</v>
      </c>
      <c r="C24" s="25"/>
      <c r="D24" s="158" t="s">
        <v>175</v>
      </c>
      <c r="E24" s="159"/>
      <c r="F24" s="37" t="s">
        <v>95</v>
      </c>
      <c r="G24" s="26">
        <v>200</v>
      </c>
      <c r="H24" s="68">
        <v>190</v>
      </c>
      <c r="I24" s="66">
        <f>G24*H24</f>
        <v>38000</v>
      </c>
      <c r="J24" s="95"/>
      <c r="L24" s="26" t="s">
        <v>98</v>
      </c>
      <c r="M24" s="36"/>
      <c r="N24" s="37" t="s">
        <v>93</v>
      </c>
      <c r="O24" s="26">
        <v>1</v>
      </c>
      <c r="P24" s="67">
        <v>18500</v>
      </c>
      <c r="Q24" s="66">
        <f>O24*P24</f>
        <v>18500</v>
      </c>
      <c r="R24" s="26"/>
    </row>
    <row r="25" spans="2:18">
      <c r="B25" s="24" t="s">
        <v>193</v>
      </c>
      <c r="C25" s="25"/>
      <c r="D25" s="158" t="s">
        <v>169</v>
      </c>
      <c r="E25" s="159"/>
      <c r="F25" s="37" t="s">
        <v>111</v>
      </c>
      <c r="G25" s="26">
        <v>38</v>
      </c>
      <c r="H25" s="68">
        <v>2700</v>
      </c>
      <c r="I25" s="66">
        <f>G25*H25</f>
        <v>102600</v>
      </c>
      <c r="J25" s="96" t="s">
        <v>114</v>
      </c>
      <c r="L25" s="26" t="s">
        <v>204</v>
      </c>
      <c r="M25" s="36"/>
      <c r="N25" s="37" t="s">
        <v>4</v>
      </c>
      <c r="O25" s="26">
        <v>1</v>
      </c>
      <c r="P25" s="68"/>
      <c r="Q25" s="66">
        <f ca="1">Q26-SUM(Q22:Q24)</f>
        <v>68.5</v>
      </c>
      <c r="R25" s="26"/>
    </row>
    <row r="26" spans="2:18">
      <c r="B26" s="24"/>
      <c r="C26" s="94" t="s">
        <v>172</v>
      </c>
      <c r="D26" s="30"/>
      <c r="E26" s="25"/>
      <c r="F26" s="37"/>
      <c r="G26" s="26"/>
      <c r="H26" s="66"/>
      <c r="I26" s="66">
        <f>SUM(I24:I25)</f>
        <v>140600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62000</v>
      </c>
      <c r="R26" s="26"/>
    </row>
    <row r="27" spans="2:18">
      <c r="B27" s="24"/>
      <c r="C27" s="25"/>
      <c r="D27" s="30"/>
      <c r="E27" s="25"/>
      <c r="F27" s="37"/>
      <c r="G27" s="26"/>
      <c r="H27" s="66"/>
      <c r="I27" s="66"/>
      <c r="J27" s="95"/>
      <c r="P27" s="69"/>
      <c r="Q27" s="69"/>
    </row>
    <row r="28" spans="2:18">
      <c r="B28" s="24" t="s">
        <v>99</v>
      </c>
      <c r="C28" s="25"/>
      <c r="D28" s="30"/>
      <c r="E28" s="25"/>
      <c r="F28" s="37"/>
      <c r="G28" s="26"/>
      <c r="H28" s="66"/>
      <c r="I28" s="66"/>
      <c r="J28" s="95"/>
      <c r="P28" s="69"/>
      <c r="Q28" s="69"/>
    </row>
    <row r="29" spans="2:18">
      <c r="B29" s="24" t="s">
        <v>100</v>
      </c>
      <c r="C29" s="25"/>
      <c r="D29" s="169" t="s">
        <v>209</v>
      </c>
      <c r="E29" s="179"/>
      <c r="F29" s="37" t="s">
        <v>93</v>
      </c>
      <c r="G29" s="26">
        <v>1</v>
      </c>
      <c r="H29" s="66">
        <f ca="1">ROUND($Q$26,0)</f>
        <v>62000</v>
      </c>
      <c r="I29" s="66">
        <f ca="1">G29*H29</f>
        <v>62000</v>
      </c>
      <c r="J29" s="95" t="s">
        <v>101</v>
      </c>
    </row>
    <row r="30" spans="2:18">
      <c r="B30" s="183" t="s">
        <v>264</v>
      </c>
      <c r="C30" s="153"/>
      <c r="D30" s="158" t="s">
        <v>206</v>
      </c>
      <c r="E30" s="180"/>
      <c r="F30" s="37" t="s">
        <v>93</v>
      </c>
      <c r="G30" s="26">
        <v>0.13</v>
      </c>
      <c r="H30" s="68">
        <f ca="1">R33</f>
        <v>44000</v>
      </c>
      <c r="I30" s="66">
        <f ca="1">G30*H30</f>
        <v>5720</v>
      </c>
      <c r="J30" s="95" t="s">
        <v>102</v>
      </c>
      <c r="L30" t="s">
        <v>263</v>
      </c>
    </row>
    <row r="31" spans="2:18">
      <c r="B31" s="24"/>
      <c r="C31" s="40" t="s">
        <v>5</v>
      </c>
      <c r="D31" s="30"/>
      <c r="E31" s="25"/>
      <c r="F31" s="37"/>
      <c r="G31" s="26"/>
      <c r="H31" s="66"/>
      <c r="I31" s="66">
        <f ca="1">SUM(I29:I30)</f>
        <v>67720</v>
      </c>
      <c r="J31" s="95"/>
      <c r="L31" t="s">
        <v>262</v>
      </c>
    </row>
    <row r="32" spans="2:18">
      <c r="B32" s="24"/>
      <c r="C32" s="40"/>
      <c r="D32" s="30"/>
      <c r="E32" s="25"/>
      <c r="F32" s="37"/>
      <c r="G32" s="26"/>
      <c r="H32" s="66"/>
      <c r="I32" s="66"/>
      <c r="J32" s="95"/>
    </row>
    <row r="33" spans="2:18">
      <c r="B33" s="24"/>
      <c r="C33" s="40" t="s">
        <v>174</v>
      </c>
      <c r="D33" s="30"/>
      <c r="E33" s="25"/>
      <c r="F33" s="26"/>
      <c r="G33" s="26"/>
      <c r="H33" s="26"/>
      <c r="I33" s="66">
        <f ca="1">I22+I31</f>
        <v>141120</v>
      </c>
      <c r="J33" s="95"/>
      <c r="L33" s="30"/>
      <c r="M33" s="144"/>
      <c r="N33" s="144"/>
      <c r="O33" s="144"/>
      <c r="P33" s="144"/>
      <c r="Q33" s="145" t="str">
        <f>入力!C24</f>
        <v>東北</v>
      </c>
      <c r="R33" s="66">
        <f ca="1">'R6年3月労務単価'!A11</f>
        <v>44000</v>
      </c>
    </row>
    <row r="34" spans="2:18" ht="14.25" thickBot="1">
      <c r="B34" s="43" t="s">
        <v>103</v>
      </c>
      <c r="C34" s="44"/>
      <c r="D34" s="181" t="s">
        <v>187</v>
      </c>
      <c r="E34" s="182"/>
      <c r="F34" s="45" t="s">
        <v>4</v>
      </c>
      <c r="G34" s="46">
        <v>1</v>
      </c>
      <c r="H34" s="46"/>
      <c r="I34" s="70">
        <f ca="1">ROUND(I33*0.01,0)</f>
        <v>1411</v>
      </c>
      <c r="J34" s="47" t="s">
        <v>173</v>
      </c>
      <c r="Q34" s="72"/>
    </row>
    <row r="35" spans="2:18" ht="14.25" thickBot="1">
      <c r="B35" s="48"/>
      <c r="C35" s="49" t="s">
        <v>87</v>
      </c>
      <c r="D35" s="50"/>
      <c r="E35" s="50"/>
      <c r="F35" s="50"/>
      <c r="G35" s="50"/>
      <c r="H35" s="71"/>
      <c r="I35" s="52">
        <f ca="1">I22+I34+I26+I31</f>
        <v>283131</v>
      </c>
      <c r="J35" s="53"/>
      <c r="Q35" s="72"/>
    </row>
    <row r="36" spans="2:18" ht="14.25" thickBot="1">
      <c r="H36" s="54" t="s">
        <v>104</v>
      </c>
      <c r="I36" s="55">
        <f ca="1">ROUND(I35/2000,0)</f>
        <v>142</v>
      </c>
      <c r="J36" s="53" t="s">
        <v>105</v>
      </c>
      <c r="L36" s="88" t="s">
        <v>213</v>
      </c>
      <c r="M36" s="174" t="s">
        <v>214</v>
      </c>
      <c r="N36" s="174"/>
      <c r="O36" s="136" t="str">
        <f>入力!C21</f>
        <v>青森</v>
      </c>
    </row>
    <row r="37" spans="2:18">
      <c r="M37" s="174" t="s">
        <v>215</v>
      </c>
      <c r="N37" s="174"/>
      <c r="O37" s="64" t="str">
        <f>入力!C33</f>
        <v>令和6年度国土交通省土木工事積算基準</v>
      </c>
    </row>
    <row r="38" spans="2:18">
      <c r="B38" t="s">
        <v>106</v>
      </c>
      <c r="L38" t="s">
        <v>198</v>
      </c>
      <c r="M38" s="174" t="s">
        <v>216</v>
      </c>
      <c r="N38" s="174"/>
      <c r="O38" s="142" t="str">
        <f>入力!C30</f>
        <v>青森</v>
      </c>
    </row>
    <row r="39" spans="2:18">
      <c r="B39" t="s">
        <v>210</v>
      </c>
      <c r="M39" s="174" t="s">
        <v>217</v>
      </c>
      <c r="N39" s="174"/>
      <c r="O39" s="143" t="str">
        <f>入力!C36</f>
        <v>令和6年度機械等損料表</v>
      </c>
    </row>
    <row r="40" spans="2:18">
      <c r="B40" s="149" t="s">
        <v>107</v>
      </c>
      <c r="C40" s="149"/>
      <c r="D40" s="149" t="s">
        <v>78</v>
      </c>
      <c r="E40" s="149"/>
      <c r="F40" s="37" t="s">
        <v>0</v>
      </c>
      <c r="G40" s="37" t="s">
        <v>1</v>
      </c>
      <c r="H40" s="37" t="s">
        <v>79</v>
      </c>
      <c r="I40" s="149" t="s">
        <v>2</v>
      </c>
      <c r="J40" s="149"/>
      <c r="L40" t="s">
        <v>199</v>
      </c>
    </row>
    <row r="41" spans="2:18">
      <c r="B41" s="172" t="s">
        <v>108</v>
      </c>
      <c r="C41" s="173"/>
      <c r="D41" s="158" t="s">
        <v>109</v>
      </c>
      <c r="E41" s="159"/>
      <c r="F41" s="37" t="s">
        <v>4</v>
      </c>
      <c r="G41" s="26">
        <v>1</v>
      </c>
      <c r="H41" s="66">
        <v>80000</v>
      </c>
      <c r="I41" s="158" t="s">
        <v>261</v>
      </c>
      <c r="J41" s="159"/>
    </row>
    <row r="45" spans="2:18">
      <c r="B45" t="s">
        <v>310</v>
      </c>
    </row>
    <row r="46" spans="2:18">
      <c r="B46" s="149" t="s">
        <v>77</v>
      </c>
      <c r="C46" s="149"/>
      <c r="D46" s="149" t="s">
        <v>78</v>
      </c>
      <c r="E46" s="149"/>
      <c r="F46" s="26" t="s">
        <v>0</v>
      </c>
      <c r="G46" s="26" t="s">
        <v>1</v>
      </c>
      <c r="H46" s="149" t="s">
        <v>2</v>
      </c>
      <c r="I46" s="149"/>
      <c r="J46" s="149"/>
    </row>
    <row r="47" spans="2:18">
      <c r="B47" s="30" t="s">
        <v>90</v>
      </c>
      <c r="C47" s="25"/>
      <c r="D47" s="30"/>
      <c r="E47" s="25"/>
      <c r="F47" s="58" t="s">
        <v>91</v>
      </c>
      <c r="G47" s="26">
        <v>1</v>
      </c>
      <c r="H47" s="149"/>
      <c r="I47" s="149"/>
      <c r="J47" s="149"/>
    </row>
    <row r="48" spans="2:18">
      <c r="B48" s="30" t="s">
        <v>92</v>
      </c>
      <c r="C48" s="25"/>
      <c r="D48" s="30"/>
      <c r="E48" s="25"/>
      <c r="F48" s="41" t="s">
        <v>91</v>
      </c>
      <c r="G48" s="26">
        <v>2</v>
      </c>
      <c r="H48" s="149"/>
      <c r="I48" s="149"/>
      <c r="J48" s="149"/>
    </row>
    <row r="49" spans="2:10">
      <c r="B49" s="30"/>
      <c r="C49" s="25"/>
      <c r="D49" s="30"/>
      <c r="E49" s="25"/>
      <c r="F49" s="41"/>
      <c r="G49" s="26"/>
      <c r="H49" s="149"/>
      <c r="I49" s="149"/>
      <c r="J49" s="149"/>
    </row>
    <row r="50" spans="2:10">
      <c r="B50" s="30" t="s">
        <v>192</v>
      </c>
      <c r="C50" s="25"/>
      <c r="D50" s="169" t="s">
        <v>208</v>
      </c>
      <c r="E50" s="170"/>
      <c r="F50" s="41" t="s">
        <v>93</v>
      </c>
      <c r="G50" s="26">
        <v>1</v>
      </c>
      <c r="H50" s="171" t="s">
        <v>191</v>
      </c>
      <c r="I50" s="162"/>
      <c r="J50" s="163"/>
    </row>
    <row r="51" spans="2:10">
      <c r="B51" s="152" t="s">
        <v>265</v>
      </c>
      <c r="C51" s="153"/>
      <c r="D51" s="158" t="s">
        <v>207</v>
      </c>
      <c r="E51" s="159"/>
      <c r="F51" s="41" t="s">
        <v>93</v>
      </c>
      <c r="G51" s="26">
        <v>0.13</v>
      </c>
      <c r="H51" s="149"/>
      <c r="I51" s="149"/>
      <c r="J51" s="149"/>
    </row>
    <row r="52" spans="2:10">
      <c r="B52" s="30" t="s">
        <v>94</v>
      </c>
      <c r="C52" s="25"/>
      <c r="D52" s="158" t="s">
        <v>110</v>
      </c>
      <c r="E52" s="159"/>
      <c r="F52" s="41" t="s">
        <v>95</v>
      </c>
      <c r="G52" s="26">
        <v>200</v>
      </c>
      <c r="H52" s="149"/>
      <c r="I52" s="149"/>
      <c r="J52" s="149"/>
    </row>
    <row r="53" spans="2:10">
      <c r="B53" s="30" t="s">
        <v>193</v>
      </c>
      <c r="C53" s="25"/>
      <c r="D53" s="164" t="s">
        <v>194</v>
      </c>
      <c r="E53" s="165"/>
      <c r="F53" s="37" t="s">
        <v>111</v>
      </c>
      <c r="G53" s="112" t="s">
        <v>223</v>
      </c>
      <c r="H53" s="160" t="s">
        <v>171</v>
      </c>
      <c r="I53" s="160"/>
      <c r="J53" s="160"/>
    </row>
    <row r="54" spans="2:10">
      <c r="B54" s="30" t="s">
        <v>193</v>
      </c>
      <c r="C54" s="25"/>
      <c r="D54" s="164" t="s">
        <v>195</v>
      </c>
      <c r="E54" s="165"/>
      <c r="F54" s="37" t="s">
        <v>111</v>
      </c>
      <c r="G54" s="112" t="s">
        <v>224</v>
      </c>
      <c r="H54" s="161" t="s">
        <v>112</v>
      </c>
      <c r="I54" s="162"/>
      <c r="J54" s="163"/>
    </row>
    <row r="56" spans="2:10">
      <c r="B56" t="s">
        <v>242</v>
      </c>
    </row>
    <row r="57" spans="2:10">
      <c r="B57" t="s">
        <v>243</v>
      </c>
    </row>
    <row r="60" spans="2:10">
      <c r="B60" t="s">
        <v>225</v>
      </c>
    </row>
    <row r="62" spans="2:10">
      <c r="B62" t="s">
        <v>226</v>
      </c>
    </row>
    <row r="63" spans="2:10">
      <c r="B63" t="s">
        <v>317</v>
      </c>
    </row>
    <row r="64" spans="2:10">
      <c r="B64" t="s">
        <v>228</v>
      </c>
    </row>
    <row r="65" spans="2:6">
      <c r="B65" s="166" t="s">
        <v>115</v>
      </c>
      <c r="C65" s="155"/>
      <c r="D65" s="167" t="s">
        <v>116</v>
      </c>
      <c r="E65" s="154" t="s">
        <v>212</v>
      </c>
      <c r="F65" s="155"/>
    </row>
    <row r="66" spans="2:6">
      <c r="B66" s="156"/>
      <c r="C66" s="157"/>
      <c r="D66" s="168"/>
      <c r="E66" s="156"/>
      <c r="F66" s="157"/>
    </row>
    <row r="67" spans="2:6">
      <c r="B67" s="158" t="s">
        <v>158</v>
      </c>
      <c r="C67" s="159"/>
      <c r="D67" s="61" t="s">
        <v>159</v>
      </c>
      <c r="E67" s="30"/>
      <c r="F67" s="25">
        <v>38</v>
      </c>
    </row>
    <row r="68" spans="2:6">
      <c r="B68" s="158" t="s">
        <v>150</v>
      </c>
      <c r="C68" s="159"/>
      <c r="D68" s="61" t="s">
        <v>159</v>
      </c>
      <c r="E68" s="30"/>
      <c r="F68" s="25">
        <v>38</v>
      </c>
    </row>
    <row r="69" spans="2:6">
      <c r="B69" s="158" t="s">
        <v>120</v>
      </c>
      <c r="C69" s="159"/>
      <c r="D69" s="61" t="s">
        <v>160</v>
      </c>
      <c r="E69" s="30"/>
      <c r="F69" s="25">
        <v>46</v>
      </c>
    </row>
    <row r="70" spans="2:6">
      <c r="B70" s="158" t="s">
        <v>119</v>
      </c>
      <c r="C70" s="159"/>
      <c r="D70" s="61" t="s">
        <v>117</v>
      </c>
      <c r="E70" s="30"/>
      <c r="F70" s="25">
        <v>46</v>
      </c>
    </row>
    <row r="72" spans="2:6">
      <c r="C72" t="s">
        <v>220</v>
      </c>
    </row>
    <row r="73" spans="2:6">
      <c r="C73" t="s">
        <v>162</v>
      </c>
    </row>
    <row r="74" spans="2:6">
      <c r="C74" t="s">
        <v>161</v>
      </c>
    </row>
    <row r="76" spans="2:6">
      <c r="C76" t="s">
        <v>163</v>
      </c>
    </row>
    <row r="77" spans="2:6">
      <c r="C77" t="s">
        <v>161</v>
      </c>
    </row>
    <row r="79" spans="2:6">
      <c r="C79" t="s">
        <v>188</v>
      </c>
    </row>
    <row r="80" spans="2:6">
      <c r="C80" t="s">
        <v>118</v>
      </c>
    </row>
    <row r="82" spans="2:6">
      <c r="C82" t="s">
        <v>148</v>
      </c>
    </row>
    <row r="83" spans="2:6">
      <c r="C83" t="s">
        <v>118</v>
      </c>
    </row>
    <row r="86" spans="2:6">
      <c r="B86" t="s">
        <v>227</v>
      </c>
    </row>
    <row r="87" spans="2:6">
      <c r="B87" t="s">
        <v>318</v>
      </c>
    </row>
    <row r="88" spans="2:6">
      <c r="B88" t="s">
        <v>228</v>
      </c>
    </row>
    <row r="89" spans="2:6">
      <c r="B89" s="166" t="s">
        <v>115</v>
      </c>
      <c r="C89" s="155"/>
      <c r="D89" s="167" t="s">
        <v>116</v>
      </c>
      <c r="E89" s="154" t="s">
        <v>212</v>
      </c>
      <c r="F89" s="155"/>
    </row>
    <row r="90" spans="2:6">
      <c r="B90" s="156"/>
      <c r="C90" s="157"/>
      <c r="D90" s="168"/>
      <c r="E90" s="156"/>
      <c r="F90" s="157"/>
    </row>
    <row r="91" spans="2:6">
      <c r="B91" s="158" t="s">
        <v>113</v>
      </c>
      <c r="C91" s="159"/>
      <c r="D91" s="61" t="s">
        <v>117</v>
      </c>
      <c r="E91" s="30"/>
      <c r="F91" s="25">
        <v>46</v>
      </c>
    </row>
    <row r="92" spans="2:6">
      <c r="B92" s="158" t="s">
        <v>149</v>
      </c>
      <c r="C92" s="159"/>
      <c r="D92" s="61" t="s">
        <v>164</v>
      </c>
      <c r="E92" s="30"/>
      <c r="F92" s="25">
        <v>50</v>
      </c>
    </row>
    <row r="94" spans="2:6">
      <c r="C94" t="s">
        <v>220</v>
      </c>
    </row>
    <row r="95" spans="2:6">
      <c r="C95" s="64" t="s">
        <v>177</v>
      </c>
    </row>
    <row r="96" spans="2:6">
      <c r="C96" t="s">
        <v>118</v>
      </c>
    </row>
    <row r="98" spans="3:3">
      <c r="C98" t="s">
        <v>165</v>
      </c>
    </row>
    <row r="99" spans="3:3">
      <c r="C99" t="s">
        <v>166</v>
      </c>
    </row>
  </sheetData>
  <mergeCells count="50">
    <mergeCell ref="M36:N36"/>
    <mergeCell ref="M37:N37"/>
    <mergeCell ref="M38:N38"/>
    <mergeCell ref="M39:N39"/>
    <mergeCell ref="B4:C4"/>
    <mergeCell ref="D4:E4"/>
    <mergeCell ref="D6:E6"/>
    <mergeCell ref="B18:C18"/>
    <mergeCell ref="D18:E18"/>
    <mergeCell ref="D24:E24"/>
    <mergeCell ref="D25:E25"/>
    <mergeCell ref="D29:E29"/>
    <mergeCell ref="D30:E30"/>
    <mergeCell ref="D34:E34"/>
    <mergeCell ref="B30:C30"/>
    <mergeCell ref="H46:J46"/>
    <mergeCell ref="H47:J47"/>
    <mergeCell ref="B40:C40"/>
    <mergeCell ref="D40:E40"/>
    <mergeCell ref="I40:J40"/>
    <mergeCell ref="B41:C41"/>
    <mergeCell ref="D41:E41"/>
    <mergeCell ref="I41:J41"/>
    <mergeCell ref="B46:C46"/>
    <mergeCell ref="D46:E46"/>
    <mergeCell ref="D65:D66"/>
    <mergeCell ref="H51:J51"/>
    <mergeCell ref="D52:E52"/>
    <mergeCell ref="H52:J52"/>
    <mergeCell ref="H48:J48"/>
    <mergeCell ref="H49:J49"/>
    <mergeCell ref="D50:E50"/>
    <mergeCell ref="H50:J50"/>
    <mergeCell ref="D51:E51"/>
    <mergeCell ref="B51:C51"/>
    <mergeCell ref="E65:F66"/>
    <mergeCell ref="B92:C92"/>
    <mergeCell ref="H53:J53"/>
    <mergeCell ref="H54:J54"/>
    <mergeCell ref="B68:C68"/>
    <mergeCell ref="B69:C69"/>
    <mergeCell ref="D53:E53"/>
    <mergeCell ref="D54:E54"/>
    <mergeCell ref="B67:C67"/>
    <mergeCell ref="B89:C90"/>
    <mergeCell ref="D89:D90"/>
    <mergeCell ref="E89:F90"/>
    <mergeCell ref="B70:C70"/>
    <mergeCell ref="B91:C91"/>
    <mergeCell ref="B65:C66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18" t="s">
        <v>232</v>
      </c>
    </row>
    <row r="3" spans="2:12" ht="14.25" thickBot="1"/>
    <row r="4" spans="2:12" ht="14.25" thickBot="1">
      <c r="B4" s="175" t="s">
        <v>77</v>
      </c>
      <c r="C4" s="176"/>
      <c r="D4" s="176" t="s">
        <v>78</v>
      </c>
      <c r="E4" s="17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205</v>
      </c>
      <c r="C5" s="20"/>
      <c r="D5" s="21"/>
      <c r="E5" s="20"/>
      <c r="F5" s="22"/>
      <c r="G5" s="22"/>
      <c r="H5" s="22"/>
      <c r="I5" s="22"/>
      <c r="J5" s="97"/>
    </row>
    <row r="6" spans="2:12">
      <c r="B6" s="24" t="s">
        <v>82</v>
      </c>
      <c r="C6" s="25"/>
      <c r="D6" s="177" t="s">
        <v>258</v>
      </c>
      <c r="E6" s="178"/>
      <c r="F6" s="36" t="s">
        <v>146</v>
      </c>
      <c r="G6" s="116">
        <f>637*4.4</f>
        <v>2802.8</v>
      </c>
      <c r="H6" s="28">
        <f>VLOOKUP(D6,価格表!B8:C20,2,FALSE)</f>
        <v>1250</v>
      </c>
      <c r="I6" s="62">
        <f>G6*H6</f>
        <v>3503500</v>
      </c>
      <c r="J6" s="95"/>
    </row>
    <row r="7" spans="2:12">
      <c r="B7" s="24" t="s">
        <v>83</v>
      </c>
      <c r="C7" s="25"/>
      <c r="D7" s="30"/>
      <c r="E7" s="25"/>
      <c r="F7" s="36"/>
      <c r="G7" s="117"/>
      <c r="H7" s="28"/>
      <c r="I7" s="62"/>
      <c r="J7" s="95"/>
    </row>
    <row r="8" spans="2:12">
      <c r="B8" s="24" t="s">
        <v>84</v>
      </c>
      <c r="C8" s="25"/>
      <c r="D8" s="30"/>
      <c r="E8" s="25"/>
      <c r="F8" s="36" t="s">
        <v>146</v>
      </c>
      <c r="G8" s="117">
        <f>G6</f>
        <v>2802.8</v>
      </c>
      <c r="H8" s="28">
        <f ca="1">ROUND($I$36,0)</f>
        <v>152</v>
      </c>
      <c r="I8" s="62">
        <f ca="1">G8*H8</f>
        <v>426025.60000000003</v>
      </c>
      <c r="J8" s="95" t="s">
        <v>85</v>
      </c>
    </row>
    <row r="9" spans="2:12">
      <c r="B9" s="24"/>
      <c r="C9" s="25"/>
      <c r="D9" s="30"/>
      <c r="E9" s="25"/>
      <c r="F9" s="36"/>
      <c r="G9" s="59"/>
      <c r="H9" s="28"/>
      <c r="I9" s="62"/>
      <c r="J9" s="95"/>
    </row>
    <row r="10" spans="2:12">
      <c r="B10" s="24" t="s">
        <v>86</v>
      </c>
      <c r="C10" s="25"/>
      <c r="D10" s="30"/>
      <c r="E10" s="25"/>
      <c r="F10" s="36" t="s">
        <v>4</v>
      </c>
      <c r="G10" s="59">
        <v>1</v>
      </c>
      <c r="H10" s="28">
        <v>80000</v>
      </c>
      <c r="I10" s="62">
        <f>G10*H10</f>
        <v>80000</v>
      </c>
      <c r="J10" s="95" t="s">
        <v>311</v>
      </c>
    </row>
    <row r="11" spans="2:12">
      <c r="B11" s="24"/>
      <c r="C11" s="25"/>
      <c r="D11" s="30"/>
      <c r="E11" s="25"/>
      <c r="F11" s="26"/>
      <c r="G11" s="26"/>
      <c r="H11" s="26"/>
      <c r="I11" s="26"/>
      <c r="J11" s="95"/>
    </row>
    <row r="12" spans="2:12" ht="14.25" thickBot="1">
      <c r="B12" s="12"/>
      <c r="C12" s="13" t="s">
        <v>87</v>
      </c>
      <c r="D12" s="14"/>
      <c r="E12" s="13"/>
      <c r="F12" s="31"/>
      <c r="G12" s="31"/>
      <c r="H12" s="63"/>
      <c r="I12" s="33">
        <f ca="1">SUM(I6:I11)</f>
        <v>4009525.6</v>
      </c>
      <c r="J12" s="98"/>
    </row>
    <row r="13" spans="2:12">
      <c r="J13" s="64"/>
    </row>
    <row r="14" spans="2:12">
      <c r="J14" s="64"/>
    </row>
    <row r="15" spans="2:12">
      <c r="J15" s="64"/>
    </row>
    <row r="16" spans="2:12">
      <c r="B16" t="s">
        <v>88</v>
      </c>
      <c r="J16" s="64"/>
      <c r="L16" t="s">
        <v>201</v>
      </c>
    </row>
    <row r="17" spans="2:18" ht="14.25" thickBot="1">
      <c r="B17" t="s">
        <v>238</v>
      </c>
      <c r="J17" s="99" t="s">
        <v>176</v>
      </c>
    </row>
    <row r="18" spans="2:18" ht="14.25" thickBot="1">
      <c r="B18" s="175" t="s">
        <v>77</v>
      </c>
      <c r="C18" s="176"/>
      <c r="D18" s="176" t="s">
        <v>78</v>
      </c>
      <c r="E18" s="176"/>
      <c r="F18" s="17" t="s">
        <v>0</v>
      </c>
      <c r="G18" s="16" t="s">
        <v>1</v>
      </c>
      <c r="H18" s="16" t="s">
        <v>79</v>
      </c>
      <c r="I18" s="16" t="s">
        <v>80</v>
      </c>
      <c r="J18" s="100" t="s">
        <v>81</v>
      </c>
      <c r="L18" t="s">
        <v>221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97"/>
      <c r="L19" t="s">
        <v>222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'R6年3月労務単価'!A4</f>
        <v>32000</v>
      </c>
      <c r="I20" s="39">
        <f ca="1">G20*H20</f>
        <v>32000</v>
      </c>
      <c r="J20" s="104" t="str">
        <f>'50L,100L'!J20</f>
        <v>令和6年3月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'R6年3月労務単価'!A5</f>
        <v>20700</v>
      </c>
      <c r="I21" s="39">
        <f ca="1">G21*H21</f>
        <v>41400</v>
      </c>
      <c r="J21" s="104" t="str">
        <f>'50L,100L'!J21</f>
        <v>令和6年3月</v>
      </c>
      <c r="L21" s="37" t="s">
        <v>200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39"/>
      <c r="I22" s="39">
        <f ca="1">SUM(I20:I21)</f>
        <v>73400</v>
      </c>
      <c r="J22" s="95"/>
      <c r="L22" s="26" t="s">
        <v>202</v>
      </c>
      <c r="M22" s="114"/>
      <c r="N22" s="37" t="s">
        <v>91</v>
      </c>
      <c r="O22" s="26">
        <v>1</v>
      </c>
      <c r="P22" s="38">
        <f ca="1">'R6年3月労務単価'!A6</f>
        <v>31700</v>
      </c>
      <c r="Q22" s="39">
        <f ca="1">O22*P22</f>
        <v>31700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39"/>
      <c r="I23" s="39"/>
      <c r="J23" s="95"/>
      <c r="L23" s="26" t="s">
        <v>203</v>
      </c>
      <c r="M23" s="36" t="s">
        <v>96</v>
      </c>
      <c r="N23" s="37" t="s">
        <v>97</v>
      </c>
      <c r="O23" s="26">
        <f>ROUND(104*0.144*ROUND(700/120,1),1)</f>
        <v>86.9</v>
      </c>
      <c r="P23" s="38">
        <f>'50L,100L'!P23</f>
        <v>135</v>
      </c>
      <c r="Q23" s="39">
        <f>O23*P23</f>
        <v>11731.5</v>
      </c>
      <c r="R23" s="26" t="s">
        <v>219</v>
      </c>
    </row>
    <row r="24" spans="2:18">
      <c r="B24" s="24" t="s">
        <v>94</v>
      </c>
      <c r="C24" s="25"/>
      <c r="D24" s="158" t="s">
        <v>175</v>
      </c>
      <c r="E24" s="159"/>
      <c r="F24" s="37" t="s">
        <v>95</v>
      </c>
      <c r="G24" s="26">
        <v>200</v>
      </c>
      <c r="H24" s="68">
        <v>190</v>
      </c>
      <c r="I24" s="39">
        <f>G24*H24</f>
        <v>38000</v>
      </c>
      <c r="J24" s="95"/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193</v>
      </c>
      <c r="C25" s="25"/>
      <c r="D25" s="158" t="s">
        <v>170</v>
      </c>
      <c r="E25" s="159"/>
      <c r="F25" s="37" t="s">
        <v>111</v>
      </c>
      <c r="G25" s="26">
        <v>46</v>
      </c>
      <c r="H25" s="38">
        <v>2700</v>
      </c>
      <c r="I25" s="39">
        <f>G25*H25</f>
        <v>124200</v>
      </c>
      <c r="J25" s="96" t="s">
        <v>114</v>
      </c>
      <c r="L25" s="26" t="s">
        <v>204</v>
      </c>
      <c r="M25" s="36"/>
      <c r="N25" s="37" t="s">
        <v>4</v>
      </c>
      <c r="O25" s="26">
        <v>1</v>
      </c>
      <c r="P25" s="68"/>
      <c r="Q25" s="66">
        <f ca="1">Q26-SUM(Q22:Q24)</f>
        <v>68.5</v>
      </c>
      <c r="R25" s="26"/>
    </row>
    <row r="26" spans="2:18">
      <c r="B26" s="24"/>
      <c r="C26" s="94" t="s">
        <v>172</v>
      </c>
      <c r="D26" s="30"/>
      <c r="E26" s="25"/>
      <c r="F26" s="37"/>
      <c r="G26" s="26"/>
      <c r="H26" s="39"/>
      <c r="I26" s="39">
        <f>SUM(I24:I25)</f>
        <v>162200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62000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5"/>
      <c r="P27" s="42"/>
      <c r="Q27" s="42"/>
    </row>
    <row r="28" spans="2:18">
      <c r="B28" s="24" t="s">
        <v>99</v>
      </c>
      <c r="C28" s="25"/>
      <c r="D28" s="30"/>
      <c r="E28" s="25"/>
      <c r="F28" s="37"/>
      <c r="G28" s="26"/>
      <c r="H28" s="39"/>
      <c r="I28" s="39"/>
      <c r="J28" s="95"/>
      <c r="P28" s="42"/>
      <c r="Q28" s="42"/>
    </row>
    <row r="29" spans="2:18">
      <c r="B29" s="24" t="s">
        <v>100</v>
      </c>
      <c r="C29" s="25"/>
      <c r="D29" s="169" t="s">
        <v>209</v>
      </c>
      <c r="E29" s="179"/>
      <c r="F29" s="37" t="s">
        <v>93</v>
      </c>
      <c r="G29" s="26">
        <v>1</v>
      </c>
      <c r="H29" s="39">
        <f ca="1">ROUND($Q$26,0)</f>
        <v>62000</v>
      </c>
      <c r="I29" s="39">
        <f ca="1">G29*H29</f>
        <v>62000</v>
      </c>
      <c r="J29" s="95" t="s">
        <v>101</v>
      </c>
    </row>
    <row r="30" spans="2:18">
      <c r="B30" s="183" t="s">
        <v>264</v>
      </c>
      <c r="C30" s="153"/>
      <c r="D30" s="158" t="s">
        <v>206</v>
      </c>
      <c r="E30" s="180"/>
      <c r="F30" s="37" t="s">
        <v>93</v>
      </c>
      <c r="G30" s="26">
        <v>0.13</v>
      </c>
      <c r="H30" s="39">
        <f ca="1">R33</f>
        <v>44000</v>
      </c>
      <c r="I30" s="39">
        <f ca="1">G30*H30</f>
        <v>5720</v>
      </c>
      <c r="J30" s="104" t="s">
        <v>320</v>
      </c>
      <c r="L30" t="s">
        <v>263</v>
      </c>
    </row>
    <row r="31" spans="2:18">
      <c r="B31" s="24"/>
      <c r="C31" s="40" t="s">
        <v>5</v>
      </c>
      <c r="D31" s="30"/>
      <c r="E31" s="25"/>
      <c r="F31" s="37"/>
      <c r="G31" s="26"/>
      <c r="H31" s="39"/>
      <c r="I31" s="39">
        <f ca="1">SUM(I29:I30)</f>
        <v>67720</v>
      </c>
      <c r="J31" s="95"/>
      <c r="L31" t="s">
        <v>262</v>
      </c>
    </row>
    <row r="32" spans="2:18">
      <c r="B32" s="24"/>
      <c r="C32" s="40"/>
      <c r="D32" s="30"/>
      <c r="E32" s="25"/>
      <c r="F32" s="37"/>
      <c r="G32" s="26"/>
      <c r="H32" s="39"/>
      <c r="I32" s="39"/>
      <c r="J32" s="95"/>
    </row>
    <row r="33" spans="2:18">
      <c r="B33" s="24"/>
      <c r="C33" s="40" t="s">
        <v>174</v>
      </c>
      <c r="D33" s="30"/>
      <c r="E33" s="25"/>
      <c r="F33" s="26"/>
      <c r="G33" s="26"/>
      <c r="H33" s="26"/>
      <c r="I33" s="66">
        <f ca="1">I22+I31</f>
        <v>141120</v>
      </c>
      <c r="J33" s="95"/>
      <c r="L33" s="30"/>
      <c r="M33" s="144"/>
      <c r="N33" s="144"/>
      <c r="O33" s="144"/>
      <c r="P33" s="144"/>
      <c r="Q33" s="146" t="str">
        <f>入力!C24</f>
        <v>東北</v>
      </c>
      <c r="R33" s="66">
        <f ca="1">'50L,100L'!R33</f>
        <v>44000</v>
      </c>
    </row>
    <row r="34" spans="2:18" ht="14.25" thickBot="1">
      <c r="B34" s="43" t="s">
        <v>103</v>
      </c>
      <c r="C34" s="44"/>
      <c r="D34" s="181" t="s">
        <v>187</v>
      </c>
      <c r="E34" s="182"/>
      <c r="F34" s="45" t="s">
        <v>4</v>
      </c>
      <c r="G34" s="46">
        <v>1</v>
      </c>
      <c r="H34" s="46"/>
      <c r="I34" s="70">
        <f ca="1">ROUND(I33*0.01,0)</f>
        <v>1411</v>
      </c>
      <c r="J34" s="47" t="s">
        <v>173</v>
      </c>
      <c r="P34" s="123"/>
      <c r="Q34" s="69"/>
    </row>
    <row r="35" spans="2:18" ht="14.25" thickBot="1">
      <c r="B35" s="48"/>
      <c r="C35" s="49" t="s">
        <v>87</v>
      </c>
      <c r="D35" s="50"/>
      <c r="E35" s="50"/>
      <c r="F35" s="50"/>
      <c r="G35" s="50"/>
      <c r="H35" s="51"/>
      <c r="I35" s="52">
        <f ca="1">I22+I34+I26+I31</f>
        <v>304731</v>
      </c>
      <c r="J35" s="53"/>
      <c r="O35" s="137"/>
    </row>
    <row r="36" spans="2:18" ht="14.25" thickBot="1">
      <c r="H36" s="54" t="s">
        <v>104</v>
      </c>
      <c r="I36" s="55">
        <f ca="1">ROUND(I35/2000,0)</f>
        <v>152</v>
      </c>
      <c r="J36" s="53" t="s">
        <v>105</v>
      </c>
      <c r="L36" s="88" t="s">
        <v>213</v>
      </c>
      <c r="M36" s="174" t="s">
        <v>214</v>
      </c>
      <c r="N36" s="174"/>
      <c r="O36" s="138" t="str">
        <f>入力!C21</f>
        <v>青森</v>
      </c>
    </row>
    <row r="37" spans="2:18">
      <c r="M37" s="174" t="s">
        <v>215</v>
      </c>
      <c r="N37" s="174"/>
      <c r="O37" s="64" t="str">
        <f>入力!C33</f>
        <v>令和6年度国土交通省土木工事積算基準</v>
      </c>
    </row>
    <row r="38" spans="2:18">
      <c r="B38" t="s">
        <v>106</v>
      </c>
      <c r="L38" t="s">
        <v>198</v>
      </c>
      <c r="M38" s="174" t="s">
        <v>216</v>
      </c>
      <c r="N38" s="174"/>
      <c r="O38" s="142" t="str">
        <f>入力!C30</f>
        <v>青森</v>
      </c>
    </row>
    <row r="39" spans="2:18">
      <c r="B39" t="s">
        <v>210</v>
      </c>
      <c r="M39" s="174" t="s">
        <v>217</v>
      </c>
      <c r="N39" s="174"/>
      <c r="O39" t="str">
        <f>入力!C36</f>
        <v>令和6年度機械等損料表</v>
      </c>
    </row>
    <row r="40" spans="2:18">
      <c r="L40" t="s">
        <v>199</v>
      </c>
    </row>
    <row r="41" spans="2:18">
      <c r="B41" s="149" t="s">
        <v>107</v>
      </c>
      <c r="C41" s="149"/>
      <c r="D41" s="149" t="s">
        <v>78</v>
      </c>
      <c r="E41" s="149"/>
      <c r="F41" s="37" t="s">
        <v>0</v>
      </c>
      <c r="G41" s="37" t="s">
        <v>1</v>
      </c>
      <c r="H41" s="37" t="s">
        <v>79</v>
      </c>
      <c r="I41" s="149" t="s">
        <v>2</v>
      </c>
      <c r="J41" s="149"/>
    </row>
    <row r="42" spans="2:18">
      <c r="B42" s="172" t="s">
        <v>108</v>
      </c>
      <c r="C42" s="173"/>
      <c r="D42" s="158" t="s">
        <v>109</v>
      </c>
      <c r="E42" s="159"/>
      <c r="F42" s="37" t="s">
        <v>4</v>
      </c>
      <c r="G42" s="26">
        <v>1</v>
      </c>
      <c r="H42" s="66">
        <v>80000</v>
      </c>
      <c r="I42" s="158" t="s">
        <v>261</v>
      </c>
      <c r="J42" s="159"/>
    </row>
    <row r="46" spans="2:18">
      <c r="B46" t="s">
        <v>211</v>
      </c>
    </row>
    <row r="47" spans="2:18">
      <c r="B47" s="149" t="s">
        <v>77</v>
      </c>
      <c r="C47" s="149"/>
      <c r="D47" s="149" t="s">
        <v>78</v>
      </c>
      <c r="E47" s="149"/>
      <c r="F47" s="26" t="s">
        <v>0</v>
      </c>
      <c r="G47" s="26" t="s">
        <v>1</v>
      </c>
      <c r="H47" s="149" t="s">
        <v>2</v>
      </c>
      <c r="I47" s="149"/>
      <c r="J47" s="149"/>
    </row>
    <row r="48" spans="2:18">
      <c r="B48" s="30" t="s">
        <v>90</v>
      </c>
      <c r="C48" s="25"/>
      <c r="D48" s="30"/>
      <c r="E48" s="25"/>
      <c r="F48" s="58" t="s">
        <v>91</v>
      </c>
      <c r="G48" s="26">
        <v>1</v>
      </c>
      <c r="H48" s="149"/>
      <c r="I48" s="149"/>
      <c r="J48" s="149"/>
    </row>
    <row r="49" spans="2:10">
      <c r="B49" s="30" t="s">
        <v>92</v>
      </c>
      <c r="C49" s="25"/>
      <c r="D49" s="30"/>
      <c r="E49" s="25"/>
      <c r="F49" s="41" t="s">
        <v>91</v>
      </c>
      <c r="G49" s="26">
        <v>2</v>
      </c>
      <c r="H49" s="149"/>
      <c r="I49" s="149"/>
      <c r="J49" s="149"/>
    </row>
    <row r="50" spans="2:10">
      <c r="B50" s="30"/>
      <c r="C50" s="25"/>
      <c r="D50" s="30"/>
      <c r="E50" s="25"/>
      <c r="F50" s="41"/>
      <c r="G50" s="26"/>
      <c r="H50" s="149"/>
      <c r="I50" s="149"/>
      <c r="J50" s="149"/>
    </row>
    <row r="51" spans="2:10">
      <c r="B51" s="30" t="s">
        <v>192</v>
      </c>
      <c r="C51" s="25"/>
      <c r="D51" s="169" t="s">
        <v>208</v>
      </c>
      <c r="E51" s="170"/>
      <c r="F51" s="41" t="s">
        <v>93</v>
      </c>
      <c r="G51" s="26">
        <v>1</v>
      </c>
      <c r="H51" s="171" t="s">
        <v>191</v>
      </c>
      <c r="I51" s="162"/>
      <c r="J51" s="163"/>
    </row>
    <row r="52" spans="2:10">
      <c r="B52" s="152" t="s">
        <v>265</v>
      </c>
      <c r="C52" s="153"/>
      <c r="D52" s="158" t="s">
        <v>207</v>
      </c>
      <c r="E52" s="159"/>
      <c r="F52" s="41" t="s">
        <v>93</v>
      </c>
      <c r="G52" s="26">
        <v>0.13</v>
      </c>
      <c r="H52" s="149"/>
      <c r="I52" s="149"/>
      <c r="J52" s="149"/>
    </row>
    <row r="53" spans="2:10">
      <c r="B53" s="30" t="s">
        <v>94</v>
      </c>
      <c r="C53" s="25"/>
      <c r="D53" s="158" t="s">
        <v>110</v>
      </c>
      <c r="E53" s="159"/>
      <c r="F53" s="41" t="s">
        <v>95</v>
      </c>
      <c r="G53" s="26">
        <v>200</v>
      </c>
      <c r="H53" s="149"/>
      <c r="I53" s="149"/>
      <c r="J53" s="149"/>
    </row>
    <row r="54" spans="2:10">
      <c r="B54" s="30" t="s">
        <v>193</v>
      </c>
      <c r="C54" s="25"/>
      <c r="D54" s="164" t="s">
        <v>194</v>
      </c>
      <c r="E54" s="165"/>
      <c r="F54" s="37" t="s">
        <v>111</v>
      </c>
      <c r="G54" s="112" t="s">
        <v>223</v>
      </c>
      <c r="H54" s="160" t="s">
        <v>171</v>
      </c>
      <c r="I54" s="160"/>
      <c r="J54" s="160"/>
    </row>
    <row r="55" spans="2:10">
      <c r="B55" s="30" t="s">
        <v>193</v>
      </c>
      <c r="C55" s="25"/>
      <c r="D55" s="164" t="s">
        <v>195</v>
      </c>
      <c r="E55" s="165"/>
      <c r="F55" s="37" t="s">
        <v>111</v>
      </c>
      <c r="G55" s="112" t="s">
        <v>224</v>
      </c>
      <c r="H55" s="161" t="s">
        <v>112</v>
      </c>
      <c r="I55" s="162"/>
      <c r="J55" s="163"/>
    </row>
    <row r="57" spans="2:10">
      <c r="B57" t="s">
        <v>242</v>
      </c>
    </row>
    <row r="58" spans="2:10">
      <c r="B58" t="s">
        <v>243</v>
      </c>
    </row>
    <row r="61" spans="2:10">
      <c r="B61" t="s">
        <v>225</v>
      </c>
    </row>
    <row r="63" spans="2:10">
      <c r="B63" t="s">
        <v>226</v>
      </c>
    </row>
    <row r="64" spans="2:10">
      <c r="B64" t="s">
        <v>317</v>
      </c>
    </row>
    <row r="65" spans="2:6">
      <c r="B65" t="s">
        <v>228</v>
      </c>
    </row>
    <row r="66" spans="2:6">
      <c r="B66" s="166" t="s">
        <v>115</v>
      </c>
      <c r="C66" s="155"/>
      <c r="D66" s="167" t="s">
        <v>116</v>
      </c>
      <c r="E66" s="154" t="s">
        <v>212</v>
      </c>
      <c r="F66" s="155"/>
    </row>
    <row r="67" spans="2:6">
      <c r="B67" s="156"/>
      <c r="C67" s="157"/>
      <c r="D67" s="168"/>
      <c r="E67" s="156"/>
      <c r="F67" s="157"/>
    </row>
    <row r="68" spans="2:6">
      <c r="B68" s="158" t="s">
        <v>158</v>
      </c>
      <c r="C68" s="159"/>
      <c r="D68" s="61" t="s">
        <v>159</v>
      </c>
      <c r="E68" s="30"/>
      <c r="F68" s="25">
        <v>38</v>
      </c>
    </row>
    <row r="69" spans="2:6">
      <c r="B69" s="158" t="s">
        <v>126</v>
      </c>
      <c r="C69" s="159"/>
      <c r="D69" s="61" t="s">
        <v>159</v>
      </c>
      <c r="E69" s="30"/>
      <c r="F69" s="25">
        <v>38</v>
      </c>
    </row>
    <row r="70" spans="2:6">
      <c r="B70" s="158" t="s">
        <v>120</v>
      </c>
      <c r="C70" s="159"/>
      <c r="D70" s="61" t="s">
        <v>117</v>
      </c>
      <c r="E70" s="30"/>
      <c r="F70" s="25">
        <v>46</v>
      </c>
    </row>
    <row r="71" spans="2:6">
      <c r="B71" s="158" t="s">
        <v>119</v>
      </c>
      <c r="C71" s="159"/>
      <c r="D71" s="61" t="s">
        <v>117</v>
      </c>
      <c r="E71" s="30"/>
      <c r="F71" s="25">
        <v>46</v>
      </c>
    </row>
    <row r="73" spans="2:6">
      <c r="C73" t="s">
        <v>220</v>
      </c>
    </row>
    <row r="74" spans="2:6">
      <c r="C74" t="s">
        <v>162</v>
      </c>
    </row>
    <row r="75" spans="2:6">
      <c r="C75" t="s">
        <v>161</v>
      </c>
    </row>
    <row r="77" spans="2:6">
      <c r="C77" t="s">
        <v>163</v>
      </c>
    </row>
    <row r="78" spans="2:6">
      <c r="C78" t="s">
        <v>161</v>
      </c>
    </row>
    <row r="80" spans="2:6">
      <c r="C80" t="s">
        <v>188</v>
      </c>
    </row>
    <row r="81" spans="2:6">
      <c r="C81" t="s">
        <v>118</v>
      </c>
    </row>
    <row r="83" spans="2:6">
      <c r="C83" t="s">
        <v>148</v>
      </c>
    </row>
    <row r="84" spans="2:6">
      <c r="C84" t="s">
        <v>118</v>
      </c>
    </row>
    <row r="87" spans="2:6">
      <c r="B87" t="s">
        <v>227</v>
      </c>
    </row>
    <row r="88" spans="2:6">
      <c r="B88" t="s">
        <v>318</v>
      </c>
    </row>
    <row r="89" spans="2:6">
      <c r="B89" t="s">
        <v>228</v>
      </c>
    </row>
    <row r="90" spans="2:6">
      <c r="B90" s="166" t="s">
        <v>115</v>
      </c>
      <c r="C90" s="155"/>
      <c r="D90" s="167" t="s">
        <v>116</v>
      </c>
      <c r="E90" s="154" t="s">
        <v>212</v>
      </c>
      <c r="F90" s="155"/>
    </row>
    <row r="91" spans="2:6">
      <c r="B91" s="156"/>
      <c r="C91" s="157"/>
      <c r="D91" s="168"/>
      <c r="E91" s="156"/>
      <c r="F91" s="157"/>
    </row>
    <row r="92" spans="2:6">
      <c r="B92" s="158" t="s">
        <v>113</v>
      </c>
      <c r="C92" s="159"/>
      <c r="D92" s="61" t="s">
        <v>117</v>
      </c>
      <c r="E92" s="30"/>
      <c r="F92" s="25">
        <v>46</v>
      </c>
    </row>
    <row r="93" spans="2:6">
      <c r="B93" s="158" t="s">
        <v>130</v>
      </c>
      <c r="C93" s="159"/>
      <c r="D93" s="61" t="s">
        <v>164</v>
      </c>
      <c r="E93" s="30"/>
      <c r="F93" s="25">
        <v>50</v>
      </c>
    </row>
    <row r="95" spans="2:6">
      <c r="C95" t="s">
        <v>220</v>
      </c>
    </row>
    <row r="96" spans="2:6">
      <c r="C96" s="64" t="s">
        <v>177</v>
      </c>
    </row>
    <row r="97" spans="3:3">
      <c r="C97" t="s">
        <v>118</v>
      </c>
    </row>
    <row r="99" spans="3:3">
      <c r="C99" t="s">
        <v>165</v>
      </c>
    </row>
    <row r="100" spans="3:3">
      <c r="C100" t="s">
        <v>166</v>
      </c>
    </row>
  </sheetData>
  <mergeCells count="50">
    <mergeCell ref="D25:E25"/>
    <mergeCell ref="B4:C4"/>
    <mergeCell ref="D4:E4"/>
    <mergeCell ref="D6:E6"/>
    <mergeCell ref="B18:C18"/>
    <mergeCell ref="D18:E18"/>
    <mergeCell ref="D24:E24"/>
    <mergeCell ref="B42:C42"/>
    <mergeCell ref="D42:E42"/>
    <mergeCell ref="I42:J42"/>
    <mergeCell ref="D29:E29"/>
    <mergeCell ref="D30:E30"/>
    <mergeCell ref="B41:C41"/>
    <mergeCell ref="D41:E41"/>
    <mergeCell ref="D34:E34"/>
    <mergeCell ref="I41:J41"/>
    <mergeCell ref="B30:C30"/>
    <mergeCell ref="H47:J47"/>
    <mergeCell ref="H48:J48"/>
    <mergeCell ref="H49:J49"/>
    <mergeCell ref="H50:J50"/>
    <mergeCell ref="D51:E51"/>
    <mergeCell ref="H51:J51"/>
    <mergeCell ref="H55:J55"/>
    <mergeCell ref="B66:C67"/>
    <mergeCell ref="D66:D67"/>
    <mergeCell ref="E66:F67"/>
    <mergeCell ref="D52:E52"/>
    <mergeCell ref="H52:J52"/>
    <mergeCell ref="H53:J53"/>
    <mergeCell ref="H54:J54"/>
    <mergeCell ref="D53:E53"/>
    <mergeCell ref="D54:E54"/>
    <mergeCell ref="B52:C52"/>
    <mergeCell ref="B92:C92"/>
    <mergeCell ref="B93:C93"/>
    <mergeCell ref="M36:N36"/>
    <mergeCell ref="M37:N37"/>
    <mergeCell ref="M38:N38"/>
    <mergeCell ref="M39:N39"/>
    <mergeCell ref="B68:C68"/>
    <mergeCell ref="B69:C69"/>
    <mergeCell ref="B70:C70"/>
    <mergeCell ref="B71:C71"/>
    <mergeCell ref="B90:C91"/>
    <mergeCell ref="D90:D91"/>
    <mergeCell ref="B47:C47"/>
    <mergeCell ref="D47:E47"/>
    <mergeCell ref="D55:E55"/>
    <mergeCell ref="E90:F91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18" t="s">
        <v>233</v>
      </c>
    </row>
    <row r="3" spans="2:12" ht="14.25" thickBot="1"/>
    <row r="4" spans="2:12" ht="14.25" thickBot="1">
      <c r="B4" s="175" t="s">
        <v>77</v>
      </c>
      <c r="C4" s="176"/>
      <c r="D4" s="176" t="s">
        <v>78</v>
      </c>
      <c r="E4" s="17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205</v>
      </c>
      <c r="C5" s="20"/>
      <c r="D5" s="21"/>
      <c r="E5" s="20"/>
      <c r="F5" s="22"/>
      <c r="G5" s="22"/>
      <c r="H5" s="22"/>
      <c r="I5" s="22"/>
      <c r="J5" s="97"/>
    </row>
    <row r="6" spans="2:12">
      <c r="B6" s="24" t="s">
        <v>82</v>
      </c>
      <c r="C6" s="25"/>
      <c r="D6" s="177" t="s">
        <v>259</v>
      </c>
      <c r="E6" s="178"/>
      <c r="F6" s="36" t="s">
        <v>153</v>
      </c>
      <c r="G6" s="116">
        <v>1</v>
      </c>
      <c r="H6" s="28">
        <f>VLOOKUP(D6,価格表!B8:C20,2,FALSE)</f>
        <v>1400</v>
      </c>
      <c r="I6" s="28">
        <f>G6*H6</f>
        <v>1400</v>
      </c>
      <c r="J6" s="95"/>
    </row>
    <row r="7" spans="2:12">
      <c r="B7" s="24" t="s">
        <v>83</v>
      </c>
      <c r="C7" s="25"/>
      <c r="D7" s="30"/>
      <c r="E7" s="25"/>
      <c r="F7" s="36"/>
      <c r="G7" s="117"/>
      <c r="H7" s="28"/>
      <c r="I7" s="28"/>
      <c r="J7" s="95"/>
    </row>
    <row r="8" spans="2:12">
      <c r="B8" s="24" t="s">
        <v>84</v>
      </c>
      <c r="C8" s="25"/>
      <c r="D8" s="30"/>
      <c r="E8" s="25"/>
      <c r="F8" s="36" t="s">
        <v>154</v>
      </c>
      <c r="G8" s="117">
        <f>G6</f>
        <v>1</v>
      </c>
      <c r="H8" s="28">
        <f ca="1">$I$36</f>
        <v>214</v>
      </c>
      <c r="I8" s="28">
        <f ca="1">G8*H8</f>
        <v>214</v>
      </c>
      <c r="J8" s="95" t="s">
        <v>85</v>
      </c>
    </row>
    <row r="9" spans="2:12">
      <c r="B9" s="24"/>
      <c r="C9" s="25"/>
      <c r="D9" s="30"/>
      <c r="E9" s="25"/>
      <c r="F9" s="36"/>
      <c r="G9" s="59"/>
      <c r="H9" s="28"/>
      <c r="I9" s="28"/>
      <c r="J9" s="95"/>
    </row>
    <row r="10" spans="2:12">
      <c r="B10" s="24" t="s">
        <v>86</v>
      </c>
      <c r="C10" s="25"/>
      <c r="D10" s="30"/>
      <c r="E10" s="25"/>
      <c r="F10" s="36" t="s">
        <v>4</v>
      </c>
      <c r="G10" s="59">
        <v>1</v>
      </c>
      <c r="H10" s="28">
        <v>80000</v>
      </c>
      <c r="I10" s="28">
        <f>G10*H10</f>
        <v>80000</v>
      </c>
      <c r="J10" s="95" t="s">
        <v>311</v>
      </c>
    </row>
    <row r="11" spans="2:12">
      <c r="B11" s="24"/>
      <c r="C11" s="25"/>
      <c r="D11" s="30"/>
      <c r="E11" s="25"/>
      <c r="F11" s="26"/>
      <c r="G11" s="26"/>
      <c r="H11" s="26"/>
      <c r="I11" s="26"/>
      <c r="J11" s="95"/>
    </row>
    <row r="12" spans="2:12" ht="14.25" thickBot="1">
      <c r="B12" s="12"/>
      <c r="C12" s="13" t="s">
        <v>87</v>
      </c>
      <c r="D12" s="14"/>
      <c r="E12" s="13"/>
      <c r="F12" s="31"/>
      <c r="G12" s="31"/>
      <c r="H12" s="31"/>
      <c r="I12" s="33">
        <f ca="1">SUM(I6:I11)</f>
        <v>81614</v>
      </c>
      <c r="J12" s="98"/>
    </row>
    <row r="13" spans="2:12">
      <c r="J13" s="64"/>
    </row>
    <row r="14" spans="2:12">
      <c r="J14" s="64"/>
    </row>
    <row r="15" spans="2:12">
      <c r="J15" s="64"/>
    </row>
    <row r="16" spans="2:12">
      <c r="B16" t="s">
        <v>88</v>
      </c>
      <c r="J16" s="64"/>
      <c r="L16" t="s">
        <v>201</v>
      </c>
    </row>
    <row r="17" spans="2:18" ht="14.25" thickBot="1">
      <c r="B17" t="s">
        <v>239</v>
      </c>
      <c r="J17" s="99" t="s">
        <v>176</v>
      </c>
    </row>
    <row r="18" spans="2:18" ht="14.25" thickBot="1">
      <c r="B18" s="175" t="s">
        <v>77</v>
      </c>
      <c r="C18" s="176"/>
      <c r="D18" s="176" t="s">
        <v>78</v>
      </c>
      <c r="E18" s="176"/>
      <c r="F18" s="17" t="s">
        <v>0</v>
      </c>
      <c r="G18" s="16" t="s">
        <v>1</v>
      </c>
      <c r="H18" s="16" t="s">
        <v>79</v>
      </c>
      <c r="I18" s="16" t="s">
        <v>80</v>
      </c>
      <c r="J18" s="100" t="s">
        <v>81</v>
      </c>
      <c r="L18" t="s">
        <v>221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97"/>
      <c r="L19" t="s">
        <v>222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'R6年3月労務単価'!A4</f>
        <v>32000</v>
      </c>
      <c r="I20" s="39">
        <f ca="1">G20*H20</f>
        <v>32000</v>
      </c>
      <c r="J20" s="104" t="str">
        <f>'50L,100L'!J20</f>
        <v>令和6年3月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'R6年3月労務単価'!A5</f>
        <v>20700</v>
      </c>
      <c r="I21" s="39">
        <f ca="1">G21*H21</f>
        <v>41400</v>
      </c>
      <c r="J21" s="104" t="str">
        <f>'50L,100L'!J21</f>
        <v>令和6年3月</v>
      </c>
      <c r="L21" s="37" t="s">
        <v>200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39"/>
      <c r="I22" s="39">
        <f ca="1">SUM(I20:I21)</f>
        <v>73400</v>
      </c>
      <c r="J22" s="95"/>
      <c r="L22" s="26" t="s">
        <v>202</v>
      </c>
      <c r="M22" s="114"/>
      <c r="N22" s="37" t="s">
        <v>91</v>
      </c>
      <c r="O22" s="26">
        <v>1</v>
      </c>
      <c r="P22" s="38">
        <f ca="1">'R6年3月労務単価'!A6</f>
        <v>31700</v>
      </c>
      <c r="Q22" s="39">
        <f ca="1">O22*P22</f>
        <v>31700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39"/>
      <c r="I23" s="39"/>
      <c r="J23" s="95"/>
      <c r="L23" s="26" t="s">
        <v>203</v>
      </c>
      <c r="M23" s="36" t="s">
        <v>96</v>
      </c>
      <c r="N23" s="37" t="s">
        <v>97</v>
      </c>
      <c r="O23" s="26">
        <f>ROUND(104*0.144*ROUND(700/120,1),1)</f>
        <v>86.9</v>
      </c>
      <c r="P23" s="38">
        <f>'50L,100L'!P23</f>
        <v>135</v>
      </c>
      <c r="Q23" s="39">
        <f>O23*P23</f>
        <v>11731.5</v>
      </c>
      <c r="R23" s="26" t="s">
        <v>219</v>
      </c>
    </row>
    <row r="24" spans="2:18">
      <c r="B24" s="24" t="s">
        <v>94</v>
      </c>
      <c r="C24" s="25"/>
      <c r="D24" s="158" t="s">
        <v>175</v>
      </c>
      <c r="E24" s="159"/>
      <c r="F24" s="37" t="s">
        <v>95</v>
      </c>
      <c r="G24" s="26">
        <v>200</v>
      </c>
      <c r="H24" s="68">
        <v>190</v>
      </c>
      <c r="I24" s="39">
        <f>G24*H24</f>
        <v>38000</v>
      </c>
      <c r="J24" s="95"/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193</v>
      </c>
      <c r="C25" s="25"/>
      <c r="D25" s="158" t="s">
        <v>170</v>
      </c>
      <c r="E25" s="159"/>
      <c r="F25" s="37" t="s">
        <v>111</v>
      </c>
      <c r="G25" s="26">
        <v>46</v>
      </c>
      <c r="H25" s="38">
        <v>5400</v>
      </c>
      <c r="I25" s="39">
        <f>G25*H25</f>
        <v>248400</v>
      </c>
      <c r="J25" s="96" t="s">
        <v>114</v>
      </c>
      <c r="L25" s="26" t="s">
        <v>204</v>
      </c>
      <c r="M25" s="36"/>
      <c r="N25" s="37" t="s">
        <v>4</v>
      </c>
      <c r="O25" s="26">
        <v>1</v>
      </c>
      <c r="P25" s="68"/>
      <c r="Q25" s="66">
        <f ca="1">Q26-SUM(Q22:Q24)</f>
        <v>68.5</v>
      </c>
      <c r="R25" s="26"/>
    </row>
    <row r="26" spans="2:18">
      <c r="B26" s="24"/>
      <c r="C26" s="94" t="s">
        <v>172</v>
      </c>
      <c r="D26" s="30"/>
      <c r="E26" s="25"/>
      <c r="F26" s="37"/>
      <c r="G26" s="26"/>
      <c r="H26" s="39"/>
      <c r="I26" s="39">
        <f>SUM(I24:I25)</f>
        <v>286400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62000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5"/>
      <c r="P27" s="42"/>
      <c r="Q27" s="42"/>
    </row>
    <row r="28" spans="2:18">
      <c r="B28" s="24" t="s">
        <v>99</v>
      </c>
      <c r="C28" s="25"/>
      <c r="D28" s="30"/>
      <c r="E28" s="25"/>
      <c r="F28" s="37"/>
      <c r="G28" s="26"/>
      <c r="H28" s="39"/>
      <c r="I28" s="39"/>
      <c r="J28" s="95"/>
      <c r="P28" s="42"/>
      <c r="Q28" s="42"/>
    </row>
    <row r="29" spans="2:18">
      <c r="B29" s="24" t="s">
        <v>100</v>
      </c>
      <c r="C29" s="25"/>
      <c r="D29" s="169" t="s">
        <v>209</v>
      </c>
      <c r="E29" s="179"/>
      <c r="F29" s="37" t="s">
        <v>93</v>
      </c>
      <c r="G29" s="26">
        <v>1</v>
      </c>
      <c r="H29" s="39">
        <f ca="1">$Q$26</f>
        <v>62000</v>
      </c>
      <c r="I29" s="39">
        <f ca="1">G29*H29</f>
        <v>62000</v>
      </c>
      <c r="J29" s="95" t="s">
        <v>101</v>
      </c>
    </row>
    <row r="30" spans="2:18">
      <c r="B30" s="183" t="s">
        <v>264</v>
      </c>
      <c r="C30" s="153"/>
      <c r="D30" s="158" t="s">
        <v>206</v>
      </c>
      <c r="E30" s="180"/>
      <c r="F30" s="37" t="s">
        <v>93</v>
      </c>
      <c r="G30" s="26">
        <v>0.13</v>
      </c>
      <c r="H30" s="39">
        <f ca="1">R33</f>
        <v>44000</v>
      </c>
      <c r="I30" s="39">
        <f ca="1">G30*H30</f>
        <v>5720</v>
      </c>
      <c r="J30" s="104" t="s">
        <v>320</v>
      </c>
      <c r="L30" t="s">
        <v>263</v>
      </c>
    </row>
    <row r="31" spans="2:18">
      <c r="B31" s="24"/>
      <c r="C31" s="40" t="s">
        <v>5</v>
      </c>
      <c r="D31" s="30"/>
      <c r="E31" s="25"/>
      <c r="F31" s="37"/>
      <c r="G31" s="26"/>
      <c r="H31" s="39"/>
      <c r="I31" s="39">
        <f ca="1">SUM(I29:I30)</f>
        <v>67720</v>
      </c>
      <c r="J31" s="95"/>
      <c r="L31" t="s">
        <v>262</v>
      </c>
    </row>
    <row r="32" spans="2:18">
      <c r="B32" s="24"/>
      <c r="C32" s="40"/>
      <c r="D32" s="30"/>
      <c r="E32" s="25"/>
      <c r="F32" s="37"/>
      <c r="G32" s="26"/>
      <c r="H32" s="39"/>
      <c r="I32" s="39"/>
      <c r="J32" s="95"/>
    </row>
    <row r="33" spans="2:18">
      <c r="B33" s="24"/>
      <c r="C33" s="40" t="s">
        <v>174</v>
      </c>
      <c r="D33" s="30"/>
      <c r="E33" s="25"/>
      <c r="F33" s="26"/>
      <c r="G33" s="26"/>
      <c r="H33" s="26"/>
      <c r="I33" s="66">
        <f ca="1">I22+I31</f>
        <v>141120</v>
      </c>
      <c r="J33" s="95"/>
      <c r="L33" s="30"/>
      <c r="M33" s="144"/>
      <c r="N33" s="144"/>
      <c r="O33" s="144"/>
      <c r="P33" s="144"/>
      <c r="Q33" s="146" t="str">
        <f>入力!C24</f>
        <v>東北</v>
      </c>
      <c r="R33" s="66">
        <f ca="1">'50L,100L'!R33</f>
        <v>44000</v>
      </c>
    </row>
    <row r="34" spans="2:18" ht="14.25" thickBot="1">
      <c r="B34" s="43" t="s">
        <v>103</v>
      </c>
      <c r="C34" s="44"/>
      <c r="D34" s="181" t="s">
        <v>187</v>
      </c>
      <c r="E34" s="182"/>
      <c r="F34" s="45" t="s">
        <v>4</v>
      </c>
      <c r="G34" s="46">
        <v>1</v>
      </c>
      <c r="H34" s="46"/>
      <c r="I34" s="70">
        <f ca="1">ROUND(I33*0.01,0)</f>
        <v>1411</v>
      </c>
      <c r="J34" s="47" t="s">
        <v>173</v>
      </c>
      <c r="P34" s="123"/>
      <c r="Q34" s="69"/>
    </row>
    <row r="35" spans="2:18" ht="14.25" thickBot="1">
      <c r="B35" s="48"/>
      <c r="C35" s="49" t="s">
        <v>87</v>
      </c>
      <c r="D35" s="50"/>
      <c r="E35" s="50"/>
      <c r="F35" s="50"/>
      <c r="G35" s="50"/>
      <c r="H35" s="51"/>
      <c r="I35" s="52">
        <f ca="1">I22+I34+I26+I31</f>
        <v>428931</v>
      </c>
      <c r="J35" s="53"/>
      <c r="O35" s="137"/>
    </row>
    <row r="36" spans="2:18" ht="14.25" thickBot="1">
      <c r="H36" s="54" t="s">
        <v>104</v>
      </c>
      <c r="I36" s="55">
        <f ca="1">ROUND(I35/2000,0)</f>
        <v>214</v>
      </c>
      <c r="J36" s="53" t="s">
        <v>105</v>
      </c>
      <c r="L36" s="88" t="s">
        <v>213</v>
      </c>
      <c r="M36" s="174" t="s">
        <v>214</v>
      </c>
      <c r="N36" s="174"/>
      <c r="O36" s="138" t="str">
        <f>入力!C21</f>
        <v>青森</v>
      </c>
    </row>
    <row r="37" spans="2:18">
      <c r="M37" s="174" t="s">
        <v>215</v>
      </c>
      <c r="N37" s="174"/>
      <c r="O37" s="64" t="str">
        <f>入力!C33</f>
        <v>令和6年度国土交通省土木工事積算基準</v>
      </c>
    </row>
    <row r="38" spans="2:18">
      <c r="B38" t="s">
        <v>106</v>
      </c>
      <c r="L38" t="s">
        <v>198</v>
      </c>
      <c r="M38" s="174" t="s">
        <v>216</v>
      </c>
      <c r="N38" s="174"/>
      <c r="O38" s="142" t="str">
        <f>入力!C30</f>
        <v>青森</v>
      </c>
    </row>
    <row r="39" spans="2:18">
      <c r="B39" t="s">
        <v>210</v>
      </c>
      <c r="M39" s="174" t="s">
        <v>217</v>
      </c>
      <c r="N39" s="174"/>
      <c r="O39" t="str">
        <f>入力!C36</f>
        <v>令和6年度機械等損料表</v>
      </c>
    </row>
    <row r="40" spans="2:18">
      <c r="L40" t="s">
        <v>199</v>
      </c>
    </row>
    <row r="41" spans="2:18">
      <c r="B41" s="149" t="s">
        <v>107</v>
      </c>
      <c r="C41" s="149"/>
      <c r="D41" s="149" t="s">
        <v>78</v>
      </c>
      <c r="E41" s="149"/>
      <c r="F41" s="37" t="s">
        <v>0</v>
      </c>
      <c r="G41" s="37" t="s">
        <v>1</v>
      </c>
      <c r="H41" s="37" t="s">
        <v>79</v>
      </c>
      <c r="I41" s="149" t="s">
        <v>2</v>
      </c>
      <c r="J41" s="149"/>
    </row>
    <row r="42" spans="2:18">
      <c r="B42" s="172" t="s">
        <v>108</v>
      </c>
      <c r="C42" s="173"/>
      <c r="D42" s="158" t="s">
        <v>109</v>
      </c>
      <c r="E42" s="159"/>
      <c r="F42" s="37" t="s">
        <v>4</v>
      </c>
      <c r="G42" s="26">
        <v>1</v>
      </c>
      <c r="H42" s="66">
        <v>80000</v>
      </c>
      <c r="I42" s="158" t="s">
        <v>261</v>
      </c>
      <c r="J42" s="159"/>
    </row>
    <row r="46" spans="2:18">
      <c r="B46" t="s">
        <v>211</v>
      </c>
    </row>
    <row r="47" spans="2:18">
      <c r="B47" s="149" t="s">
        <v>77</v>
      </c>
      <c r="C47" s="149"/>
      <c r="D47" s="149" t="s">
        <v>78</v>
      </c>
      <c r="E47" s="149"/>
      <c r="F47" s="26" t="s">
        <v>0</v>
      </c>
      <c r="G47" s="26" t="s">
        <v>1</v>
      </c>
      <c r="H47" s="149" t="s">
        <v>2</v>
      </c>
      <c r="I47" s="149"/>
      <c r="J47" s="149"/>
    </row>
    <row r="48" spans="2:18">
      <c r="B48" s="30" t="s">
        <v>90</v>
      </c>
      <c r="C48" s="25"/>
      <c r="D48" s="30"/>
      <c r="E48" s="25"/>
      <c r="F48" s="58" t="s">
        <v>91</v>
      </c>
      <c r="G48" s="26">
        <v>1</v>
      </c>
      <c r="H48" s="149"/>
      <c r="I48" s="149"/>
      <c r="J48" s="149"/>
    </row>
    <row r="49" spans="2:10">
      <c r="B49" s="30" t="s">
        <v>92</v>
      </c>
      <c r="C49" s="25"/>
      <c r="D49" s="30"/>
      <c r="E49" s="25"/>
      <c r="F49" s="41" t="s">
        <v>91</v>
      </c>
      <c r="G49" s="26">
        <v>2</v>
      </c>
      <c r="H49" s="149"/>
      <c r="I49" s="149"/>
      <c r="J49" s="149"/>
    </row>
    <row r="50" spans="2:10">
      <c r="B50" s="30"/>
      <c r="C50" s="25"/>
      <c r="D50" s="30"/>
      <c r="E50" s="25"/>
      <c r="F50" s="41"/>
      <c r="G50" s="26"/>
      <c r="H50" s="149"/>
      <c r="I50" s="149"/>
      <c r="J50" s="149"/>
    </row>
    <row r="51" spans="2:10">
      <c r="B51" s="30" t="s">
        <v>192</v>
      </c>
      <c r="C51" s="25"/>
      <c r="D51" s="169" t="s">
        <v>208</v>
      </c>
      <c r="E51" s="170"/>
      <c r="F51" s="41" t="s">
        <v>93</v>
      </c>
      <c r="G51" s="26">
        <v>1</v>
      </c>
      <c r="H51" s="171" t="s">
        <v>191</v>
      </c>
      <c r="I51" s="162"/>
      <c r="J51" s="163"/>
    </row>
    <row r="52" spans="2:10">
      <c r="B52" s="152" t="s">
        <v>265</v>
      </c>
      <c r="C52" s="153"/>
      <c r="D52" s="158" t="s">
        <v>207</v>
      </c>
      <c r="E52" s="159"/>
      <c r="F52" s="41" t="s">
        <v>93</v>
      </c>
      <c r="G52" s="26">
        <v>0.13</v>
      </c>
      <c r="H52" s="149"/>
      <c r="I52" s="149"/>
      <c r="J52" s="149"/>
    </row>
    <row r="53" spans="2:10">
      <c r="B53" s="30" t="s">
        <v>94</v>
      </c>
      <c r="C53" s="25"/>
      <c r="D53" s="158" t="s">
        <v>110</v>
      </c>
      <c r="E53" s="159"/>
      <c r="F53" s="41" t="s">
        <v>95</v>
      </c>
      <c r="G53" s="26">
        <v>200</v>
      </c>
      <c r="H53" s="149"/>
      <c r="I53" s="149"/>
      <c r="J53" s="149"/>
    </row>
    <row r="54" spans="2:10">
      <c r="B54" s="30" t="s">
        <v>193</v>
      </c>
      <c r="C54" s="25"/>
      <c r="D54" s="164" t="s">
        <v>194</v>
      </c>
      <c r="E54" s="165"/>
      <c r="F54" s="37" t="s">
        <v>111</v>
      </c>
      <c r="G54" s="112" t="s">
        <v>223</v>
      </c>
      <c r="H54" s="160" t="s">
        <v>171</v>
      </c>
      <c r="I54" s="160"/>
      <c r="J54" s="160"/>
    </row>
    <row r="55" spans="2:10">
      <c r="B55" s="30" t="s">
        <v>193</v>
      </c>
      <c r="C55" s="25"/>
      <c r="D55" s="164" t="s">
        <v>195</v>
      </c>
      <c r="E55" s="165"/>
      <c r="F55" s="37" t="s">
        <v>111</v>
      </c>
      <c r="G55" s="112" t="s">
        <v>224</v>
      </c>
      <c r="H55" s="161" t="s">
        <v>112</v>
      </c>
      <c r="I55" s="162"/>
      <c r="J55" s="163"/>
    </row>
    <row r="57" spans="2:10">
      <c r="B57" t="s">
        <v>242</v>
      </c>
    </row>
    <row r="58" spans="2:10">
      <c r="B58" t="s">
        <v>243</v>
      </c>
    </row>
    <row r="61" spans="2:10">
      <c r="B61" t="s">
        <v>225</v>
      </c>
    </row>
    <row r="63" spans="2:10">
      <c r="B63" t="s">
        <v>226</v>
      </c>
    </row>
    <row r="64" spans="2:10">
      <c r="B64" t="s">
        <v>317</v>
      </c>
    </row>
    <row r="65" spans="2:6">
      <c r="B65" t="s">
        <v>228</v>
      </c>
    </row>
    <row r="66" spans="2:6">
      <c r="B66" s="166" t="s">
        <v>115</v>
      </c>
      <c r="C66" s="155"/>
      <c r="D66" s="167" t="s">
        <v>116</v>
      </c>
      <c r="E66" s="154" t="s">
        <v>212</v>
      </c>
      <c r="F66" s="155"/>
    </row>
    <row r="67" spans="2:6">
      <c r="B67" s="156"/>
      <c r="C67" s="157"/>
      <c r="D67" s="168"/>
      <c r="E67" s="156"/>
      <c r="F67" s="157"/>
    </row>
    <row r="68" spans="2:6">
      <c r="B68" s="158" t="s">
        <v>158</v>
      </c>
      <c r="C68" s="159"/>
      <c r="D68" s="61" t="s">
        <v>159</v>
      </c>
      <c r="E68" s="30"/>
      <c r="F68" s="25">
        <v>38</v>
      </c>
    </row>
    <row r="69" spans="2:6">
      <c r="B69" s="158" t="s">
        <v>126</v>
      </c>
      <c r="C69" s="159"/>
      <c r="D69" s="61" t="s">
        <v>159</v>
      </c>
      <c r="E69" s="30"/>
      <c r="F69" s="25">
        <v>38</v>
      </c>
    </row>
    <row r="70" spans="2:6">
      <c r="B70" s="158" t="s">
        <v>120</v>
      </c>
      <c r="C70" s="159"/>
      <c r="D70" s="61" t="s">
        <v>117</v>
      </c>
      <c r="E70" s="30"/>
      <c r="F70" s="25">
        <v>46</v>
      </c>
    </row>
    <row r="71" spans="2:6">
      <c r="B71" s="158" t="s">
        <v>119</v>
      </c>
      <c r="C71" s="159"/>
      <c r="D71" s="61" t="s">
        <v>117</v>
      </c>
      <c r="E71" s="30"/>
      <c r="F71" s="25">
        <v>46</v>
      </c>
    </row>
    <row r="73" spans="2:6">
      <c r="C73" t="s">
        <v>220</v>
      </c>
    </row>
    <row r="74" spans="2:6">
      <c r="C74" t="s">
        <v>162</v>
      </c>
    </row>
    <row r="75" spans="2:6">
      <c r="C75" t="s">
        <v>161</v>
      </c>
    </row>
    <row r="77" spans="2:6">
      <c r="C77" t="s">
        <v>163</v>
      </c>
    </row>
    <row r="78" spans="2:6">
      <c r="C78" t="s">
        <v>161</v>
      </c>
    </row>
    <row r="80" spans="2:6">
      <c r="C80" t="s">
        <v>188</v>
      </c>
    </row>
    <row r="81" spans="2:6">
      <c r="C81" t="s">
        <v>118</v>
      </c>
    </row>
    <row r="83" spans="2:6">
      <c r="C83" t="s">
        <v>148</v>
      </c>
    </row>
    <row r="84" spans="2:6">
      <c r="C84" t="s">
        <v>118</v>
      </c>
    </row>
    <row r="87" spans="2:6">
      <c r="B87" t="s">
        <v>227</v>
      </c>
    </row>
    <row r="88" spans="2:6">
      <c r="B88" t="s">
        <v>318</v>
      </c>
    </row>
    <row r="89" spans="2:6">
      <c r="B89" t="s">
        <v>228</v>
      </c>
    </row>
    <row r="90" spans="2:6">
      <c r="B90" s="166" t="s">
        <v>115</v>
      </c>
      <c r="C90" s="155"/>
      <c r="D90" s="167" t="s">
        <v>116</v>
      </c>
      <c r="E90" s="154" t="s">
        <v>212</v>
      </c>
      <c r="F90" s="155"/>
    </row>
    <row r="91" spans="2:6">
      <c r="B91" s="156"/>
      <c r="C91" s="157"/>
      <c r="D91" s="168"/>
      <c r="E91" s="156"/>
      <c r="F91" s="157"/>
    </row>
    <row r="92" spans="2:6">
      <c r="B92" s="158" t="s">
        <v>113</v>
      </c>
      <c r="C92" s="159"/>
      <c r="D92" s="61" t="s">
        <v>117</v>
      </c>
      <c r="E92" s="30"/>
      <c r="F92" s="25">
        <v>46</v>
      </c>
    </row>
    <row r="93" spans="2:6">
      <c r="B93" s="158" t="s">
        <v>130</v>
      </c>
      <c r="C93" s="159"/>
      <c r="D93" s="61" t="s">
        <v>164</v>
      </c>
      <c r="E93" s="30"/>
      <c r="F93" s="25">
        <v>50</v>
      </c>
    </row>
    <row r="95" spans="2:6">
      <c r="C95" t="s">
        <v>220</v>
      </c>
    </row>
    <row r="96" spans="2:6">
      <c r="C96" s="64" t="s">
        <v>177</v>
      </c>
    </row>
    <row r="97" spans="3:3">
      <c r="C97" t="s">
        <v>118</v>
      </c>
    </row>
    <row r="99" spans="3:3">
      <c r="C99" t="s">
        <v>165</v>
      </c>
    </row>
    <row r="100" spans="3:3">
      <c r="C100" t="s">
        <v>166</v>
      </c>
    </row>
  </sheetData>
  <mergeCells count="50">
    <mergeCell ref="D24:E24"/>
    <mergeCell ref="D25:E25"/>
    <mergeCell ref="D29:E29"/>
    <mergeCell ref="D30:E30"/>
    <mergeCell ref="H47:J47"/>
    <mergeCell ref="I41:J41"/>
    <mergeCell ref="I42:J42"/>
    <mergeCell ref="D34:E34"/>
    <mergeCell ref="B4:C4"/>
    <mergeCell ref="D4:E4"/>
    <mergeCell ref="D6:E6"/>
    <mergeCell ref="B18:C18"/>
    <mergeCell ref="D18:E18"/>
    <mergeCell ref="B93:C93"/>
    <mergeCell ref="D90:D91"/>
    <mergeCell ref="D51:E51"/>
    <mergeCell ref="D52:E52"/>
    <mergeCell ref="B47:C47"/>
    <mergeCell ref="B68:C68"/>
    <mergeCell ref="B92:C92"/>
    <mergeCell ref="D47:E47"/>
    <mergeCell ref="E90:F91"/>
    <mergeCell ref="B69:C69"/>
    <mergeCell ref="B71:C71"/>
    <mergeCell ref="B90:C91"/>
    <mergeCell ref="D53:E53"/>
    <mergeCell ref="D54:E54"/>
    <mergeCell ref="D55:E55"/>
    <mergeCell ref="B66:C67"/>
    <mergeCell ref="B70:C70"/>
    <mergeCell ref="H53:J53"/>
    <mergeCell ref="H54:J54"/>
    <mergeCell ref="H55:J55"/>
    <mergeCell ref="H48:J48"/>
    <mergeCell ref="H49:J49"/>
    <mergeCell ref="H51:J51"/>
    <mergeCell ref="H52:J52"/>
    <mergeCell ref="H50:J50"/>
    <mergeCell ref="D66:D67"/>
    <mergeCell ref="E66:F67"/>
    <mergeCell ref="B30:C30"/>
    <mergeCell ref="B52:C52"/>
    <mergeCell ref="M36:N36"/>
    <mergeCell ref="M37:N37"/>
    <mergeCell ref="M38:N38"/>
    <mergeCell ref="M39:N39"/>
    <mergeCell ref="B41:C41"/>
    <mergeCell ref="D41:E41"/>
    <mergeCell ref="B42:C42"/>
    <mergeCell ref="D42:E42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18" t="s">
        <v>234</v>
      </c>
    </row>
    <row r="3" spans="2:12" ht="14.25" thickBot="1"/>
    <row r="4" spans="2:12" ht="14.25" thickBot="1">
      <c r="B4" s="175" t="s">
        <v>77</v>
      </c>
      <c r="C4" s="176"/>
      <c r="D4" s="176" t="s">
        <v>78</v>
      </c>
      <c r="E4" s="17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205</v>
      </c>
      <c r="C5" s="20"/>
      <c r="D5" s="21"/>
      <c r="E5" s="20"/>
      <c r="F5" s="22"/>
      <c r="G5" s="22"/>
      <c r="H5" s="22"/>
      <c r="I5" s="22"/>
      <c r="J5" s="97"/>
    </row>
    <row r="6" spans="2:12">
      <c r="B6" s="24" t="s">
        <v>82</v>
      </c>
      <c r="C6" s="25"/>
      <c r="D6" s="177" t="s">
        <v>257</v>
      </c>
      <c r="E6" s="178"/>
      <c r="F6" s="36" t="s">
        <v>146</v>
      </c>
      <c r="G6" s="116">
        <v>1</v>
      </c>
      <c r="H6" s="28">
        <f>VLOOKUP(D6,価格表!B8:C20,2,FALSE)</f>
        <v>1590</v>
      </c>
      <c r="I6" s="28">
        <f>G6*H6</f>
        <v>1590</v>
      </c>
      <c r="J6" s="95"/>
    </row>
    <row r="7" spans="2:12">
      <c r="B7" s="24" t="s">
        <v>83</v>
      </c>
      <c r="C7" s="25"/>
      <c r="D7" s="30"/>
      <c r="E7" s="25"/>
      <c r="F7" s="36"/>
      <c r="G7" s="117"/>
      <c r="H7" s="28"/>
      <c r="I7" s="28"/>
      <c r="J7" s="95"/>
    </row>
    <row r="8" spans="2:12">
      <c r="B8" s="24" t="s">
        <v>84</v>
      </c>
      <c r="C8" s="25"/>
      <c r="D8" s="30"/>
      <c r="E8" s="25"/>
      <c r="F8" s="36" t="s">
        <v>146</v>
      </c>
      <c r="G8" s="117">
        <f>G6</f>
        <v>1</v>
      </c>
      <c r="H8" s="28">
        <f ca="1">$I$36</f>
        <v>279</v>
      </c>
      <c r="I8" s="28">
        <f ca="1">G8*H8</f>
        <v>279</v>
      </c>
      <c r="J8" s="95" t="s">
        <v>85</v>
      </c>
    </row>
    <row r="9" spans="2:12">
      <c r="B9" s="24"/>
      <c r="C9" s="25"/>
      <c r="D9" s="30"/>
      <c r="E9" s="25"/>
      <c r="F9" s="36"/>
      <c r="G9" s="59"/>
      <c r="H9" s="28"/>
      <c r="I9" s="28"/>
      <c r="J9" s="95"/>
    </row>
    <row r="10" spans="2:12">
      <c r="B10" s="24" t="s">
        <v>86</v>
      </c>
      <c r="C10" s="25"/>
      <c r="D10" s="30"/>
      <c r="E10" s="25"/>
      <c r="F10" s="36" t="s">
        <v>4</v>
      </c>
      <c r="G10" s="59">
        <v>1</v>
      </c>
      <c r="H10" s="28">
        <v>80000</v>
      </c>
      <c r="I10" s="28">
        <f>G10*H10</f>
        <v>80000</v>
      </c>
      <c r="J10" s="95" t="s">
        <v>311</v>
      </c>
    </row>
    <row r="11" spans="2:12">
      <c r="B11" s="24"/>
      <c r="C11" s="25"/>
      <c r="D11" s="30"/>
      <c r="E11" s="25"/>
      <c r="F11" s="26"/>
      <c r="G11" s="26"/>
      <c r="H11" s="26"/>
      <c r="I11" s="26"/>
      <c r="J11" s="95"/>
    </row>
    <row r="12" spans="2:12" ht="14.25" thickBot="1">
      <c r="B12" s="12"/>
      <c r="C12" s="13" t="s">
        <v>87</v>
      </c>
      <c r="D12" s="14"/>
      <c r="E12" s="13"/>
      <c r="F12" s="31"/>
      <c r="G12" s="31"/>
      <c r="H12" s="31"/>
      <c r="I12" s="33">
        <f ca="1">SUM(I6:I11)</f>
        <v>81869</v>
      </c>
      <c r="J12" s="98"/>
    </row>
    <row r="13" spans="2:12">
      <c r="J13" s="64"/>
    </row>
    <row r="14" spans="2:12">
      <c r="J14" s="64"/>
    </row>
    <row r="15" spans="2:12">
      <c r="J15" s="64"/>
    </row>
    <row r="16" spans="2:12">
      <c r="B16" t="s">
        <v>88</v>
      </c>
      <c r="J16" s="64"/>
      <c r="L16" t="s">
        <v>201</v>
      </c>
    </row>
    <row r="17" spans="2:18" ht="14.25" thickBot="1">
      <c r="B17" t="s">
        <v>240</v>
      </c>
      <c r="J17" s="99" t="s">
        <v>176</v>
      </c>
    </row>
    <row r="18" spans="2:18" ht="14.25" thickBot="1">
      <c r="B18" s="175" t="s">
        <v>77</v>
      </c>
      <c r="C18" s="176"/>
      <c r="D18" s="176" t="s">
        <v>78</v>
      </c>
      <c r="E18" s="176"/>
      <c r="F18" s="17" t="s">
        <v>0</v>
      </c>
      <c r="G18" s="16" t="s">
        <v>1</v>
      </c>
      <c r="H18" s="16" t="s">
        <v>79</v>
      </c>
      <c r="I18" s="16" t="s">
        <v>80</v>
      </c>
      <c r="J18" s="100" t="s">
        <v>81</v>
      </c>
      <c r="L18" t="s">
        <v>221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97"/>
      <c r="L19" t="s">
        <v>222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'R6年3月労務単価'!A4</f>
        <v>32000</v>
      </c>
      <c r="I20" s="39">
        <f ca="1">G20*H20</f>
        <v>32000</v>
      </c>
      <c r="J20" s="104" t="str">
        <f>'50L,100L'!J20</f>
        <v>令和6年3月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'R6年3月労務単価'!A5</f>
        <v>20700</v>
      </c>
      <c r="I21" s="39">
        <f ca="1">G21*H21</f>
        <v>41400</v>
      </c>
      <c r="J21" s="104" t="str">
        <f>'50L,100L'!J21</f>
        <v>令和6年3月</v>
      </c>
      <c r="L21" s="37" t="s">
        <v>200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39"/>
      <c r="I22" s="39">
        <f ca="1">SUM(I20:I21)</f>
        <v>73400</v>
      </c>
      <c r="J22" s="95"/>
      <c r="L22" s="26" t="s">
        <v>202</v>
      </c>
      <c r="M22" s="114"/>
      <c r="N22" s="37" t="s">
        <v>91</v>
      </c>
      <c r="O22" s="26">
        <v>1</v>
      </c>
      <c r="P22" s="38">
        <f ca="1">'R6年3月労務単価'!A6</f>
        <v>31700</v>
      </c>
      <c r="Q22" s="39">
        <f ca="1">O22*P22</f>
        <v>31700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39"/>
      <c r="I23" s="39"/>
      <c r="J23" s="95"/>
      <c r="L23" s="26" t="s">
        <v>203</v>
      </c>
      <c r="M23" s="36" t="s">
        <v>96</v>
      </c>
      <c r="N23" s="37" t="s">
        <v>97</v>
      </c>
      <c r="O23" s="26">
        <f>ROUND(104*0.144*ROUND(7030/120,1),1)</f>
        <v>877.6</v>
      </c>
      <c r="P23" s="38">
        <f>'50L,100L'!P23</f>
        <v>135</v>
      </c>
      <c r="Q23" s="39">
        <f>O23*P23</f>
        <v>118476</v>
      </c>
      <c r="R23" s="26" t="s">
        <v>219</v>
      </c>
    </row>
    <row r="24" spans="2:18">
      <c r="B24" s="24" t="s">
        <v>94</v>
      </c>
      <c r="C24" s="25"/>
      <c r="D24" s="158" t="s">
        <v>175</v>
      </c>
      <c r="E24" s="159"/>
      <c r="F24" s="37" t="s">
        <v>95</v>
      </c>
      <c r="G24" s="26">
        <v>200</v>
      </c>
      <c r="H24" s="68">
        <v>190</v>
      </c>
      <c r="I24" s="39">
        <f>G24*H24</f>
        <v>38000</v>
      </c>
      <c r="J24" s="95"/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193</v>
      </c>
      <c r="C25" s="25"/>
      <c r="D25" s="158" t="s">
        <v>178</v>
      </c>
      <c r="E25" s="159"/>
      <c r="F25" s="37" t="s">
        <v>111</v>
      </c>
      <c r="G25" s="26">
        <v>50</v>
      </c>
      <c r="H25" s="38">
        <v>5400</v>
      </c>
      <c r="I25" s="39">
        <f>G25*H25</f>
        <v>270000</v>
      </c>
      <c r="J25" s="96" t="s">
        <v>114</v>
      </c>
      <c r="L25" s="26" t="s">
        <v>204</v>
      </c>
      <c r="M25" s="36"/>
      <c r="N25" s="37" t="s">
        <v>4</v>
      </c>
      <c r="O25" s="26">
        <v>1</v>
      </c>
      <c r="P25" s="68"/>
      <c r="Q25" s="66">
        <f ca="1">Q26-SUM(Q22:Q24)</f>
        <v>24</v>
      </c>
      <c r="R25" s="26"/>
    </row>
    <row r="26" spans="2:18">
      <c r="B26" s="24"/>
      <c r="C26" s="94" t="s">
        <v>172</v>
      </c>
      <c r="D26" s="30"/>
      <c r="E26" s="25"/>
      <c r="F26" s="37"/>
      <c r="G26" s="26"/>
      <c r="H26" s="39"/>
      <c r="I26" s="39">
        <f>SUM(I24:I25)</f>
        <v>308000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168700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5"/>
      <c r="P27" s="42"/>
      <c r="Q27" s="42"/>
    </row>
    <row r="28" spans="2:18">
      <c r="B28" s="24" t="s">
        <v>99</v>
      </c>
      <c r="C28" s="25"/>
      <c r="D28" s="30"/>
      <c r="E28" s="25"/>
      <c r="F28" s="37"/>
      <c r="G28" s="26"/>
      <c r="H28" s="39"/>
      <c r="I28" s="39"/>
      <c r="J28" s="95"/>
      <c r="P28" s="42"/>
      <c r="Q28" s="42"/>
    </row>
    <row r="29" spans="2:18">
      <c r="B29" s="24" t="s">
        <v>100</v>
      </c>
      <c r="C29" s="25"/>
      <c r="D29" s="169" t="s">
        <v>209</v>
      </c>
      <c r="E29" s="179"/>
      <c r="F29" s="37" t="s">
        <v>93</v>
      </c>
      <c r="G29" s="26">
        <v>1</v>
      </c>
      <c r="H29" s="39">
        <f ca="1">$Q$26</f>
        <v>168700</v>
      </c>
      <c r="I29" s="39">
        <f ca="1">G29*H29</f>
        <v>168700</v>
      </c>
      <c r="J29" s="95" t="s">
        <v>101</v>
      </c>
    </row>
    <row r="30" spans="2:18">
      <c r="B30" s="183" t="s">
        <v>264</v>
      </c>
      <c r="C30" s="153"/>
      <c r="D30" s="158" t="s">
        <v>206</v>
      </c>
      <c r="E30" s="180"/>
      <c r="F30" s="37" t="s">
        <v>93</v>
      </c>
      <c r="G30" s="26">
        <v>0.13</v>
      </c>
      <c r="H30" s="39">
        <f ca="1">R33</f>
        <v>44000</v>
      </c>
      <c r="I30" s="39">
        <f ca="1">G30*H30</f>
        <v>5720</v>
      </c>
      <c r="J30" s="104" t="s">
        <v>320</v>
      </c>
      <c r="L30" t="s">
        <v>263</v>
      </c>
    </row>
    <row r="31" spans="2:18">
      <c r="B31" s="24"/>
      <c r="C31" s="40" t="s">
        <v>5</v>
      </c>
      <c r="D31" s="30"/>
      <c r="E31" s="25"/>
      <c r="F31" s="37"/>
      <c r="G31" s="26"/>
      <c r="H31" s="39"/>
      <c r="I31" s="39">
        <f ca="1">SUM(I29:I30)</f>
        <v>174420</v>
      </c>
      <c r="J31" s="95"/>
      <c r="L31" t="s">
        <v>262</v>
      </c>
    </row>
    <row r="32" spans="2:18">
      <c r="B32" s="24"/>
      <c r="C32" s="40"/>
      <c r="D32" s="30"/>
      <c r="E32" s="25"/>
      <c r="F32" s="37"/>
      <c r="G32" s="26"/>
      <c r="H32" s="39"/>
      <c r="I32" s="39"/>
      <c r="J32" s="95"/>
    </row>
    <row r="33" spans="2:18">
      <c r="B33" s="24"/>
      <c r="C33" s="40" t="s">
        <v>174</v>
      </c>
      <c r="D33" s="30"/>
      <c r="E33" s="25"/>
      <c r="F33" s="26"/>
      <c r="G33" s="26"/>
      <c r="H33" s="26"/>
      <c r="I33" s="66">
        <f ca="1">I22+I31</f>
        <v>247820</v>
      </c>
      <c r="J33" s="95"/>
      <c r="L33" s="30"/>
      <c r="M33" s="144"/>
      <c r="N33" s="144"/>
      <c r="O33" s="144"/>
      <c r="P33" s="144"/>
      <c r="Q33" s="146" t="str">
        <f>入力!C24</f>
        <v>東北</v>
      </c>
      <c r="R33" s="66">
        <f ca="1">'50L,100L'!R33</f>
        <v>44000</v>
      </c>
    </row>
    <row r="34" spans="2:18" ht="14.25" thickBot="1">
      <c r="B34" s="43" t="s">
        <v>103</v>
      </c>
      <c r="C34" s="44"/>
      <c r="D34" s="181" t="s">
        <v>187</v>
      </c>
      <c r="E34" s="182"/>
      <c r="F34" s="45" t="s">
        <v>4</v>
      </c>
      <c r="G34" s="46">
        <v>1</v>
      </c>
      <c r="H34" s="46"/>
      <c r="I34" s="70">
        <f ca="1">ROUND(I33*0.01,0)</f>
        <v>2478</v>
      </c>
      <c r="J34" s="47" t="s">
        <v>173</v>
      </c>
      <c r="P34" s="123"/>
      <c r="Q34" s="69"/>
    </row>
    <row r="35" spans="2:18" ht="14.25" thickBot="1">
      <c r="B35" s="48"/>
      <c r="C35" s="49" t="s">
        <v>87</v>
      </c>
      <c r="D35" s="50"/>
      <c r="E35" s="50"/>
      <c r="F35" s="50"/>
      <c r="G35" s="50"/>
      <c r="H35" s="51"/>
      <c r="I35" s="52">
        <f ca="1">I22+I34+I26+I31</f>
        <v>558298</v>
      </c>
      <c r="J35" s="53"/>
      <c r="O35" s="137"/>
    </row>
    <row r="36" spans="2:18" ht="14.25" thickBot="1">
      <c r="H36" s="54" t="s">
        <v>104</v>
      </c>
      <c r="I36" s="55">
        <f ca="1">ROUND(I35/2000,0)</f>
        <v>279</v>
      </c>
      <c r="J36" s="53" t="s">
        <v>105</v>
      </c>
      <c r="L36" s="88" t="s">
        <v>213</v>
      </c>
      <c r="M36" s="174" t="s">
        <v>214</v>
      </c>
      <c r="N36" s="174"/>
      <c r="O36" s="140" t="str">
        <f>入力!C21</f>
        <v>青森</v>
      </c>
    </row>
    <row r="37" spans="2:18">
      <c r="M37" s="174" t="s">
        <v>215</v>
      </c>
      <c r="N37" s="174"/>
      <c r="O37" s="64" t="str">
        <f>入力!C33</f>
        <v>令和6年度国土交通省土木工事積算基準</v>
      </c>
    </row>
    <row r="38" spans="2:18">
      <c r="B38" t="s">
        <v>106</v>
      </c>
      <c r="L38" t="s">
        <v>198</v>
      </c>
      <c r="M38" s="174" t="s">
        <v>216</v>
      </c>
      <c r="N38" s="174"/>
      <c r="O38" s="142" t="str">
        <f>入力!C30</f>
        <v>青森</v>
      </c>
    </row>
    <row r="39" spans="2:18">
      <c r="B39" t="s">
        <v>210</v>
      </c>
      <c r="M39" s="174" t="s">
        <v>217</v>
      </c>
      <c r="N39" s="174"/>
      <c r="O39" t="str">
        <f>入力!C36</f>
        <v>令和6年度機械等損料表</v>
      </c>
    </row>
    <row r="40" spans="2:18">
      <c r="L40" t="s">
        <v>199</v>
      </c>
    </row>
    <row r="41" spans="2:18">
      <c r="B41" s="149" t="s">
        <v>107</v>
      </c>
      <c r="C41" s="149"/>
      <c r="D41" s="149" t="s">
        <v>78</v>
      </c>
      <c r="E41" s="149"/>
      <c r="F41" s="37" t="s">
        <v>0</v>
      </c>
      <c r="G41" s="37" t="s">
        <v>1</v>
      </c>
      <c r="H41" s="37" t="s">
        <v>79</v>
      </c>
      <c r="I41" s="149" t="s">
        <v>2</v>
      </c>
      <c r="J41" s="149"/>
    </row>
    <row r="42" spans="2:18">
      <c r="B42" s="172" t="s">
        <v>108</v>
      </c>
      <c r="C42" s="173"/>
      <c r="D42" s="158" t="s">
        <v>109</v>
      </c>
      <c r="E42" s="159"/>
      <c r="F42" s="37" t="s">
        <v>4</v>
      </c>
      <c r="G42" s="26">
        <v>1</v>
      </c>
      <c r="H42" s="66">
        <v>80000</v>
      </c>
      <c r="I42" s="158" t="s">
        <v>261</v>
      </c>
      <c r="J42" s="159"/>
    </row>
    <row r="46" spans="2:18">
      <c r="B46" t="s">
        <v>211</v>
      </c>
    </row>
    <row r="47" spans="2:18">
      <c r="B47" s="149" t="s">
        <v>77</v>
      </c>
      <c r="C47" s="149"/>
      <c r="D47" s="149" t="s">
        <v>78</v>
      </c>
      <c r="E47" s="149"/>
      <c r="F47" s="26" t="s">
        <v>0</v>
      </c>
      <c r="G47" s="26" t="s">
        <v>1</v>
      </c>
      <c r="H47" s="149" t="s">
        <v>2</v>
      </c>
      <c r="I47" s="149"/>
      <c r="J47" s="149"/>
    </row>
    <row r="48" spans="2:18">
      <c r="B48" s="30" t="s">
        <v>90</v>
      </c>
      <c r="C48" s="25"/>
      <c r="D48" s="30"/>
      <c r="E48" s="25"/>
      <c r="F48" s="58" t="s">
        <v>91</v>
      </c>
      <c r="G48" s="26">
        <v>1</v>
      </c>
      <c r="H48" s="149"/>
      <c r="I48" s="149"/>
      <c r="J48" s="149"/>
    </row>
    <row r="49" spans="2:10">
      <c r="B49" s="30" t="s">
        <v>92</v>
      </c>
      <c r="C49" s="25"/>
      <c r="D49" s="30"/>
      <c r="E49" s="25"/>
      <c r="F49" s="41" t="s">
        <v>91</v>
      </c>
      <c r="G49" s="26">
        <v>2</v>
      </c>
      <c r="H49" s="149"/>
      <c r="I49" s="149"/>
      <c r="J49" s="149"/>
    </row>
    <row r="50" spans="2:10">
      <c r="B50" s="30"/>
      <c r="C50" s="25"/>
      <c r="D50" s="30"/>
      <c r="E50" s="25"/>
      <c r="F50" s="41"/>
      <c r="G50" s="26"/>
      <c r="H50" s="149"/>
      <c r="I50" s="149"/>
      <c r="J50" s="149"/>
    </row>
    <row r="51" spans="2:10">
      <c r="B51" s="30" t="s">
        <v>192</v>
      </c>
      <c r="C51" s="25"/>
      <c r="D51" s="169" t="s">
        <v>208</v>
      </c>
      <c r="E51" s="170"/>
      <c r="F51" s="41" t="s">
        <v>93</v>
      </c>
      <c r="G51" s="26">
        <v>1</v>
      </c>
      <c r="H51" s="171" t="s">
        <v>191</v>
      </c>
      <c r="I51" s="162"/>
      <c r="J51" s="163"/>
    </row>
    <row r="52" spans="2:10">
      <c r="B52" s="152" t="s">
        <v>265</v>
      </c>
      <c r="C52" s="153"/>
      <c r="D52" s="158" t="s">
        <v>207</v>
      </c>
      <c r="E52" s="159"/>
      <c r="F52" s="41" t="s">
        <v>93</v>
      </c>
      <c r="G52" s="26">
        <v>0.13</v>
      </c>
      <c r="H52" s="149"/>
      <c r="I52" s="149"/>
      <c r="J52" s="149"/>
    </row>
    <row r="53" spans="2:10">
      <c r="B53" s="30" t="s">
        <v>94</v>
      </c>
      <c r="C53" s="25"/>
      <c r="D53" s="158" t="s">
        <v>110</v>
      </c>
      <c r="E53" s="159"/>
      <c r="F53" s="41" t="s">
        <v>95</v>
      </c>
      <c r="G53" s="26">
        <v>200</v>
      </c>
      <c r="H53" s="149"/>
      <c r="I53" s="149"/>
      <c r="J53" s="149"/>
    </row>
    <row r="54" spans="2:10">
      <c r="B54" s="30" t="s">
        <v>193</v>
      </c>
      <c r="C54" s="25"/>
      <c r="D54" s="164" t="s">
        <v>194</v>
      </c>
      <c r="E54" s="165"/>
      <c r="F54" s="37" t="s">
        <v>111</v>
      </c>
      <c r="G54" s="112" t="s">
        <v>223</v>
      </c>
      <c r="H54" s="160" t="s">
        <v>171</v>
      </c>
      <c r="I54" s="160"/>
      <c r="J54" s="160"/>
    </row>
    <row r="55" spans="2:10">
      <c r="B55" s="30" t="s">
        <v>193</v>
      </c>
      <c r="C55" s="25"/>
      <c r="D55" s="164" t="s">
        <v>195</v>
      </c>
      <c r="E55" s="165"/>
      <c r="F55" s="37" t="s">
        <v>111</v>
      </c>
      <c r="G55" s="112" t="s">
        <v>224</v>
      </c>
      <c r="H55" s="161" t="s">
        <v>112</v>
      </c>
      <c r="I55" s="162"/>
      <c r="J55" s="163"/>
    </row>
    <row r="57" spans="2:10">
      <c r="B57" t="s">
        <v>242</v>
      </c>
    </row>
    <row r="58" spans="2:10">
      <c r="B58" t="s">
        <v>243</v>
      </c>
    </row>
    <row r="61" spans="2:10">
      <c r="B61" t="s">
        <v>225</v>
      </c>
    </row>
    <row r="63" spans="2:10">
      <c r="B63" t="s">
        <v>226</v>
      </c>
    </row>
    <row r="64" spans="2:10">
      <c r="B64" t="s">
        <v>317</v>
      </c>
    </row>
    <row r="65" spans="2:6">
      <c r="B65" t="s">
        <v>228</v>
      </c>
    </row>
    <row r="66" spans="2:6">
      <c r="B66" s="166" t="s">
        <v>115</v>
      </c>
      <c r="C66" s="155"/>
      <c r="D66" s="167" t="s">
        <v>116</v>
      </c>
      <c r="E66" s="154" t="s">
        <v>212</v>
      </c>
      <c r="F66" s="155"/>
    </row>
    <row r="67" spans="2:6">
      <c r="B67" s="156"/>
      <c r="C67" s="157"/>
      <c r="D67" s="168"/>
      <c r="E67" s="156"/>
      <c r="F67" s="157"/>
    </row>
    <row r="68" spans="2:6">
      <c r="B68" s="158" t="s">
        <v>158</v>
      </c>
      <c r="C68" s="159"/>
      <c r="D68" s="61" t="s">
        <v>159</v>
      </c>
      <c r="E68" s="30"/>
      <c r="F68" s="25">
        <v>38</v>
      </c>
    </row>
    <row r="69" spans="2:6">
      <c r="B69" s="158" t="s">
        <v>126</v>
      </c>
      <c r="C69" s="159"/>
      <c r="D69" s="61" t="s">
        <v>159</v>
      </c>
      <c r="E69" s="30"/>
      <c r="F69" s="25">
        <v>38</v>
      </c>
    </row>
    <row r="70" spans="2:6">
      <c r="B70" s="158" t="s">
        <v>120</v>
      </c>
      <c r="C70" s="159"/>
      <c r="D70" s="61" t="s">
        <v>117</v>
      </c>
      <c r="E70" s="30"/>
      <c r="F70" s="25">
        <v>46</v>
      </c>
    </row>
    <row r="71" spans="2:6">
      <c r="B71" s="158" t="s">
        <v>119</v>
      </c>
      <c r="C71" s="159"/>
      <c r="D71" s="61" t="s">
        <v>117</v>
      </c>
      <c r="E71" s="30"/>
      <c r="F71" s="25">
        <v>46</v>
      </c>
    </row>
    <row r="73" spans="2:6">
      <c r="C73" t="s">
        <v>220</v>
      </c>
    </row>
    <row r="74" spans="2:6">
      <c r="C74" t="s">
        <v>162</v>
      </c>
    </row>
    <row r="75" spans="2:6">
      <c r="C75" t="s">
        <v>161</v>
      </c>
    </row>
    <row r="77" spans="2:6">
      <c r="C77" t="s">
        <v>163</v>
      </c>
    </row>
    <row r="78" spans="2:6">
      <c r="C78" t="s">
        <v>161</v>
      </c>
    </row>
    <row r="80" spans="2:6">
      <c r="C80" t="s">
        <v>188</v>
      </c>
    </row>
    <row r="81" spans="2:6">
      <c r="C81" t="s">
        <v>118</v>
      </c>
    </row>
    <row r="83" spans="2:6">
      <c r="C83" t="s">
        <v>148</v>
      </c>
    </row>
    <row r="84" spans="2:6">
      <c r="C84" t="s">
        <v>118</v>
      </c>
    </row>
    <row r="87" spans="2:6">
      <c r="B87" t="s">
        <v>227</v>
      </c>
    </row>
    <row r="88" spans="2:6">
      <c r="B88" t="s">
        <v>318</v>
      </c>
    </row>
    <row r="89" spans="2:6">
      <c r="B89" t="s">
        <v>228</v>
      </c>
    </row>
    <row r="90" spans="2:6">
      <c r="B90" s="166" t="s">
        <v>115</v>
      </c>
      <c r="C90" s="155"/>
      <c r="D90" s="167" t="s">
        <v>116</v>
      </c>
      <c r="E90" s="154" t="s">
        <v>212</v>
      </c>
      <c r="F90" s="155"/>
    </row>
    <row r="91" spans="2:6">
      <c r="B91" s="156"/>
      <c r="C91" s="157"/>
      <c r="D91" s="168"/>
      <c r="E91" s="156"/>
      <c r="F91" s="157"/>
    </row>
    <row r="92" spans="2:6">
      <c r="B92" s="158" t="s">
        <v>113</v>
      </c>
      <c r="C92" s="159"/>
      <c r="D92" s="61" t="s">
        <v>117</v>
      </c>
      <c r="E92" s="30"/>
      <c r="F92" s="25">
        <v>46</v>
      </c>
    </row>
    <row r="93" spans="2:6">
      <c r="B93" s="158" t="s">
        <v>130</v>
      </c>
      <c r="C93" s="159"/>
      <c r="D93" s="61" t="s">
        <v>164</v>
      </c>
      <c r="E93" s="30"/>
      <c r="F93" s="25">
        <v>50</v>
      </c>
    </row>
    <row r="95" spans="2:6">
      <c r="C95" t="s">
        <v>220</v>
      </c>
    </row>
    <row r="96" spans="2:6">
      <c r="C96" s="64" t="s">
        <v>177</v>
      </c>
    </row>
    <row r="97" spans="3:3">
      <c r="C97" t="s">
        <v>118</v>
      </c>
    </row>
    <row r="99" spans="3:3">
      <c r="C99" t="s">
        <v>165</v>
      </c>
    </row>
    <row r="100" spans="3:3">
      <c r="C100" t="s">
        <v>166</v>
      </c>
    </row>
  </sheetData>
  <mergeCells count="50">
    <mergeCell ref="B4:C4"/>
    <mergeCell ref="D4:E4"/>
    <mergeCell ref="D6:E6"/>
    <mergeCell ref="B18:C18"/>
    <mergeCell ref="D18:E18"/>
    <mergeCell ref="D24:E24"/>
    <mergeCell ref="H53:J53"/>
    <mergeCell ref="D25:E25"/>
    <mergeCell ref="D29:E29"/>
    <mergeCell ref="D30:E30"/>
    <mergeCell ref="H47:J47"/>
    <mergeCell ref="H48:J48"/>
    <mergeCell ref="H49:J49"/>
    <mergeCell ref="H50:J50"/>
    <mergeCell ref="H51:J51"/>
    <mergeCell ref="D52:E52"/>
    <mergeCell ref="H52:J52"/>
    <mergeCell ref="D34:E34"/>
    <mergeCell ref="D53:E53"/>
    <mergeCell ref="B41:C41"/>
    <mergeCell ref="D41:E41"/>
    <mergeCell ref="I41:J41"/>
    <mergeCell ref="B42:C42"/>
    <mergeCell ref="D42:E42"/>
    <mergeCell ref="D54:E54"/>
    <mergeCell ref="D51:E51"/>
    <mergeCell ref="I42:J42"/>
    <mergeCell ref="H54:J54"/>
    <mergeCell ref="D55:E55"/>
    <mergeCell ref="E90:F91"/>
    <mergeCell ref="H55:J55"/>
    <mergeCell ref="B66:C67"/>
    <mergeCell ref="D66:D67"/>
    <mergeCell ref="E66:F67"/>
    <mergeCell ref="B30:C30"/>
    <mergeCell ref="B52:C52"/>
    <mergeCell ref="B92:C92"/>
    <mergeCell ref="B93:C93"/>
    <mergeCell ref="M36:N36"/>
    <mergeCell ref="M37:N37"/>
    <mergeCell ref="M38:N38"/>
    <mergeCell ref="M39:N39"/>
    <mergeCell ref="B68:C68"/>
    <mergeCell ref="B69:C69"/>
    <mergeCell ref="B70:C70"/>
    <mergeCell ref="B71:C71"/>
    <mergeCell ref="B90:C91"/>
    <mergeCell ref="D90:D91"/>
    <mergeCell ref="B47:C47"/>
    <mergeCell ref="D47:E47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9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18" t="s">
        <v>152</v>
      </c>
    </row>
    <row r="3" spans="2:12" ht="14.25" thickBot="1"/>
    <row r="4" spans="2:12" ht="14.25" thickBot="1">
      <c r="B4" s="175" t="s">
        <v>77</v>
      </c>
      <c r="C4" s="176"/>
      <c r="D4" s="176" t="s">
        <v>78</v>
      </c>
      <c r="E4" s="17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205</v>
      </c>
      <c r="C5" s="20"/>
      <c r="D5" s="21"/>
      <c r="E5" s="20"/>
      <c r="F5" s="22"/>
      <c r="G5" s="22"/>
      <c r="H5" s="22"/>
      <c r="I5" s="22"/>
      <c r="J5" s="97"/>
    </row>
    <row r="6" spans="2:12">
      <c r="B6" s="24" t="s">
        <v>82</v>
      </c>
      <c r="C6" s="25"/>
      <c r="D6" s="177" t="s">
        <v>250</v>
      </c>
      <c r="E6" s="178"/>
      <c r="F6" s="36" t="s">
        <v>146</v>
      </c>
      <c r="G6" s="116">
        <v>1</v>
      </c>
      <c r="H6" s="28">
        <f>VLOOKUP(D6,価格表!B8:C20,2,FALSE)</f>
        <v>2090</v>
      </c>
      <c r="I6" s="28">
        <f>G6*H6</f>
        <v>2090</v>
      </c>
      <c r="J6" s="95"/>
    </row>
    <row r="7" spans="2:12">
      <c r="B7" s="24" t="s">
        <v>83</v>
      </c>
      <c r="C7" s="25"/>
      <c r="D7" s="30"/>
      <c r="E7" s="25"/>
      <c r="F7" s="36"/>
      <c r="G7" s="117"/>
      <c r="H7" s="28"/>
      <c r="I7" s="28"/>
      <c r="J7" s="95"/>
    </row>
    <row r="8" spans="2:12">
      <c r="B8" s="24" t="s">
        <v>84</v>
      </c>
      <c r="C8" s="25"/>
      <c r="D8" s="30"/>
      <c r="E8" s="25"/>
      <c r="F8" s="36" t="s">
        <v>146</v>
      </c>
      <c r="G8" s="117">
        <f>G6</f>
        <v>1</v>
      </c>
      <c r="H8" s="28">
        <f ca="1">$I$36</f>
        <v>90</v>
      </c>
      <c r="I8" s="28">
        <f ca="1">G8*H8</f>
        <v>90</v>
      </c>
      <c r="J8" s="95" t="s">
        <v>85</v>
      </c>
    </row>
    <row r="9" spans="2:12">
      <c r="B9" s="24"/>
      <c r="C9" s="25"/>
      <c r="D9" s="30"/>
      <c r="E9" s="25"/>
      <c r="F9" s="36"/>
      <c r="G9" s="28"/>
      <c r="H9" s="28"/>
      <c r="I9" s="28"/>
      <c r="J9" s="95"/>
    </row>
    <row r="10" spans="2:12">
      <c r="B10" s="24" t="s">
        <v>86</v>
      </c>
      <c r="C10" s="25"/>
      <c r="D10" s="30"/>
      <c r="E10" s="25"/>
      <c r="F10" s="36" t="s">
        <v>4</v>
      </c>
      <c r="G10" s="28">
        <v>1</v>
      </c>
      <c r="H10" s="28">
        <v>80000</v>
      </c>
      <c r="I10" s="28">
        <f>G10*H10</f>
        <v>80000</v>
      </c>
      <c r="J10" s="95" t="s">
        <v>311</v>
      </c>
    </row>
    <row r="11" spans="2:12">
      <c r="B11" s="24"/>
      <c r="C11" s="25"/>
      <c r="D11" s="30"/>
      <c r="E11" s="25"/>
      <c r="F11" s="26"/>
      <c r="G11" s="28"/>
      <c r="H11" s="28"/>
      <c r="I11" s="28"/>
      <c r="J11" s="95"/>
    </row>
    <row r="12" spans="2:12" ht="14.25" thickBot="1">
      <c r="B12" s="12"/>
      <c r="C12" s="13" t="s">
        <v>87</v>
      </c>
      <c r="D12" s="14"/>
      <c r="E12" s="13"/>
      <c r="F12" s="31"/>
      <c r="G12" s="32"/>
      <c r="H12" s="32"/>
      <c r="I12" s="33">
        <f ca="1">SUM(I6:I11)</f>
        <v>82180</v>
      </c>
      <c r="J12" s="98"/>
    </row>
    <row r="13" spans="2:12">
      <c r="J13" s="64"/>
    </row>
    <row r="14" spans="2:12">
      <c r="J14" s="64"/>
    </row>
    <row r="15" spans="2:12">
      <c r="J15" s="64"/>
    </row>
    <row r="16" spans="2:12">
      <c r="B16" t="s">
        <v>88</v>
      </c>
      <c r="J16" s="64"/>
      <c r="L16" t="s">
        <v>201</v>
      </c>
    </row>
    <row r="17" spans="2:18" ht="14.25" thickBot="1">
      <c r="B17" t="s">
        <v>236</v>
      </c>
      <c r="J17" s="99" t="s">
        <v>176</v>
      </c>
    </row>
    <row r="18" spans="2:18" ht="14.25" thickBot="1">
      <c r="B18" s="175" t="s">
        <v>77</v>
      </c>
      <c r="C18" s="176"/>
      <c r="D18" s="176" t="s">
        <v>78</v>
      </c>
      <c r="E18" s="176"/>
      <c r="F18" s="17" t="s">
        <v>0</v>
      </c>
      <c r="G18" s="16" t="s">
        <v>1</v>
      </c>
      <c r="H18" s="16" t="s">
        <v>79</v>
      </c>
      <c r="I18" s="16" t="s">
        <v>80</v>
      </c>
      <c r="J18" s="100" t="s">
        <v>81</v>
      </c>
      <c r="L18" t="s">
        <v>221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97"/>
      <c r="L19" t="s">
        <v>222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'R6年3月労務単価'!A4</f>
        <v>32000</v>
      </c>
      <c r="I20" s="39">
        <f ca="1">G20*H20</f>
        <v>32000</v>
      </c>
      <c r="J20" s="104" t="str">
        <f>'50L,100L'!J20</f>
        <v>令和6年3月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'R6年3月労務単価'!A5</f>
        <v>20700</v>
      </c>
      <c r="I21" s="39">
        <f ca="1">G21*H21</f>
        <v>41400</v>
      </c>
      <c r="J21" s="104" t="str">
        <f>'50L,100L'!J21</f>
        <v>令和6年3月</v>
      </c>
      <c r="L21" s="37" t="s">
        <v>200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39"/>
      <c r="I22" s="39">
        <f ca="1">SUM(I20:I21)</f>
        <v>73400</v>
      </c>
      <c r="J22" s="95"/>
      <c r="L22" s="26" t="s">
        <v>202</v>
      </c>
      <c r="M22" s="114"/>
      <c r="N22" s="37" t="s">
        <v>91</v>
      </c>
      <c r="O22" s="26">
        <v>1</v>
      </c>
      <c r="P22" s="38">
        <f ca="1">'R6年3月労務単価'!A6</f>
        <v>31700</v>
      </c>
      <c r="Q22" s="39">
        <f ca="1">O22*P22</f>
        <v>31700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39"/>
      <c r="I23" s="39"/>
      <c r="J23" s="95"/>
      <c r="L23" s="26" t="s">
        <v>203</v>
      </c>
      <c r="M23" s="36" t="s">
        <v>96</v>
      </c>
      <c r="N23" s="37" t="s">
        <v>97</v>
      </c>
      <c r="O23" s="26">
        <f>ROUND(104*0.144*ROUND(700/120,1),1)</f>
        <v>86.9</v>
      </c>
      <c r="P23" s="38">
        <f>'50L,100L'!P23</f>
        <v>135</v>
      </c>
      <c r="Q23" s="39">
        <f>O23*P23</f>
        <v>11731.5</v>
      </c>
      <c r="R23" s="26" t="s">
        <v>219</v>
      </c>
    </row>
    <row r="24" spans="2:18">
      <c r="B24" s="24" t="s">
        <v>94</v>
      </c>
      <c r="C24" s="25"/>
      <c r="D24" s="158" t="s">
        <v>175</v>
      </c>
      <c r="E24" s="159"/>
      <c r="F24" s="37" t="s">
        <v>95</v>
      </c>
      <c r="G24" s="26">
        <v>200</v>
      </c>
      <c r="H24" s="68">
        <v>190</v>
      </c>
      <c r="I24" s="39">
        <f>G24*H24</f>
        <v>38000</v>
      </c>
      <c r="J24" s="95"/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193</v>
      </c>
      <c r="C25" s="25"/>
      <c r="D25" s="158"/>
      <c r="E25" s="159"/>
      <c r="F25" s="37" t="s">
        <v>111</v>
      </c>
      <c r="G25" s="26"/>
      <c r="H25" s="38"/>
      <c r="I25" s="39"/>
      <c r="J25" s="96"/>
      <c r="L25" s="26" t="s">
        <v>204</v>
      </c>
      <c r="M25" s="36"/>
      <c r="N25" s="37" t="s">
        <v>4</v>
      </c>
      <c r="O25" s="26">
        <v>1</v>
      </c>
      <c r="P25" s="68"/>
      <c r="Q25" s="66">
        <f ca="1">Q26-SUM(Q22:Q24)</f>
        <v>68.5</v>
      </c>
      <c r="R25" s="26"/>
    </row>
    <row r="26" spans="2:18">
      <c r="B26" s="24"/>
      <c r="C26" s="94" t="s">
        <v>172</v>
      </c>
      <c r="D26" s="30"/>
      <c r="E26" s="25"/>
      <c r="F26" s="37"/>
      <c r="G26" s="26"/>
      <c r="H26" s="39"/>
      <c r="I26" s="39">
        <f>SUM(I24:I25)</f>
        <v>38000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62000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5"/>
      <c r="P27" s="42"/>
      <c r="Q27" s="42"/>
    </row>
    <row r="28" spans="2:18">
      <c r="B28" s="24" t="s">
        <v>99</v>
      </c>
      <c r="C28" s="25"/>
      <c r="D28" s="30"/>
      <c r="E28" s="25"/>
      <c r="F28" s="37"/>
      <c r="G28" s="26"/>
      <c r="H28" s="39"/>
      <c r="I28" s="39"/>
      <c r="J28" s="95"/>
      <c r="P28" s="42"/>
      <c r="Q28" s="42"/>
    </row>
    <row r="29" spans="2:18">
      <c r="B29" s="24" t="s">
        <v>100</v>
      </c>
      <c r="C29" s="25"/>
      <c r="D29" s="169" t="s">
        <v>209</v>
      </c>
      <c r="E29" s="179"/>
      <c r="F29" s="37" t="s">
        <v>93</v>
      </c>
      <c r="G29" s="26">
        <v>1</v>
      </c>
      <c r="H29" s="39">
        <f ca="1">$Q$26</f>
        <v>62000</v>
      </c>
      <c r="I29" s="39">
        <f ca="1">G29*H29</f>
        <v>62000</v>
      </c>
      <c r="J29" s="95" t="s">
        <v>101</v>
      </c>
    </row>
    <row r="30" spans="2:18">
      <c r="B30" s="183" t="s">
        <v>264</v>
      </c>
      <c r="C30" s="153"/>
      <c r="D30" s="158" t="s">
        <v>206</v>
      </c>
      <c r="E30" s="180"/>
      <c r="F30" s="37" t="s">
        <v>93</v>
      </c>
      <c r="G30" s="26">
        <v>0.13</v>
      </c>
      <c r="H30" s="39">
        <f ca="1">R33</f>
        <v>44000</v>
      </c>
      <c r="I30" s="39">
        <f ca="1">G30*H30</f>
        <v>5720</v>
      </c>
      <c r="J30" s="104" t="s">
        <v>320</v>
      </c>
      <c r="L30" t="s">
        <v>263</v>
      </c>
    </row>
    <row r="31" spans="2:18">
      <c r="B31" s="24"/>
      <c r="C31" s="40" t="s">
        <v>5</v>
      </c>
      <c r="D31" s="30"/>
      <c r="E31" s="25"/>
      <c r="F31" s="37"/>
      <c r="G31" s="26"/>
      <c r="H31" s="39"/>
      <c r="I31" s="39">
        <f ca="1">SUM(I29:I30)</f>
        <v>67720</v>
      </c>
      <c r="J31" s="95"/>
      <c r="L31" t="s">
        <v>262</v>
      </c>
    </row>
    <row r="32" spans="2:18">
      <c r="B32" s="24"/>
      <c r="C32" s="40"/>
      <c r="D32" s="30"/>
      <c r="E32" s="25"/>
      <c r="F32" s="37"/>
      <c r="G32" s="26"/>
      <c r="H32" s="39"/>
      <c r="I32" s="39"/>
      <c r="J32" s="95"/>
    </row>
    <row r="33" spans="2:18">
      <c r="B33" s="24"/>
      <c r="C33" s="40" t="s">
        <v>174</v>
      </c>
      <c r="D33" s="30"/>
      <c r="E33" s="25"/>
      <c r="F33" s="26"/>
      <c r="G33" s="26"/>
      <c r="H33" s="26"/>
      <c r="I33" s="66">
        <f ca="1">I22+I31</f>
        <v>141120</v>
      </c>
      <c r="J33" s="95"/>
      <c r="L33" s="30"/>
      <c r="M33" s="144"/>
      <c r="N33" s="144"/>
      <c r="O33" s="144"/>
      <c r="P33" s="144"/>
      <c r="Q33" s="146" t="str">
        <f>入力!C24</f>
        <v>東北</v>
      </c>
      <c r="R33" s="66">
        <f ca="1">'50L,100L'!R33</f>
        <v>44000</v>
      </c>
    </row>
    <row r="34" spans="2:18" ht="14.25" thickBot="1">
      <c r="B34" s="43" t="s">
        <v>103</v>
      </c>
      <c r="C34" s="44"/>
      <c r="D34" s="181" t="s">
        <v>187</v>
      </c>
      <c r="E34" s="182"/>
      <c r="F34" s="45" t="s">
        <v>4</v>
      </c>
      <c r="G34" s="46">
        <v>1</v>
      </c>
      <c r="H34" s="46"/>
      <c r="I34" s="70">
        <f ca="1">ROUND(I33*0.01,0)</f>
        <v>1411</v>
      </c>
      <c r="J34" s="47" t="s">
        <v>173</v>
      </c>
      <c r="P34" s="123"/>
      <c r="Q34" s="69"/>
    </row>
    <row r="35" spans="2:18" ht="14.25" thickBot="1">
      <c r="B35" s="48"/>
      <c r="C35" s="49" t="s">
        <v>87</v>
      </c>
      <c r="D35" s="50"/>
      <c r="E35" s="50"/>
      <c r="F35" s="50"/>
      <c r="G35" s="50"/>
      <c r="H35" s="51"/>
      <c r="I35" s="52">
        <f ca="1">I22+I34+I26+I31</f>
        <v>180531</v>
      </c>
      <c r="J35" s="53"/>
      <c r="O35" s="137"/>
    </row>
    <row r="36" spans="2:18" ht="14.25" thickBot="1">
      <c r="H36" s="54" t="s">
        <v>104</v>
      </c>
      <c r="I36" s="55">
        <f ca="1">ROUND(I35/2000,0)</f>
        <v>90</v>
      </c>
      <c r="J36" s="53" t="s">
        <v>105</v>
      </c>
      <c r="L36" s="88" t="s">
        <v>213</v>
      </c>
      <c r="M36" s="174" t="s">
        <v>214</v>
      </c>
      <c r="N36" s="174"/>
      <c r="O36" s="140" t="str">
        <f>入力!C21</f>
        <v>青森</v>
      </c>
    </row>
    <row r="37" spans="2:18">
      <c r="M37" s="174" t="s">
        <v>215</v>
      </c>
      <c r="N37" s="174"/>
      <c r="O37" s="64" t="str">
        <f>入力!C33</f>
        <v>令和6年度国土交通省土木工事積算基準</v>
      </c>
    </row>
    <row r="38" spans="2:18">
      <c r="B38" t="s">
        <v>106</v>
      </c>
      <c r="L38" t="s">
        <v>198</v>
      </c>
      <c r="M38" s="174" t="s">
        <v>216</v>
      </c>
      <c r="N38" s="174"/>
      <c r="O38" s="142" t="str">
        <f>入力!C30</f>
        <v>青森</v>
      </c>
    </row>
    <row r="39" spans="2:18">
      <c r="B39" t="s">
        <v>210</v>
      </c>
      <c r="M39" s="174" t="s">
        <v>217</v>
      </c>
      <c r="N39" s="174"/>
      <c r="O39" t="str">
        <f>入力!C36</f>
        <v>令和6年度機械等損料表</v>
      </c>
    </row>
    <row r="40" spans="2:18">
      <c r="L40" t="s">
        <v>199</v>
      </c>
    </row>
    <row r="41" spans="2:18">
      <c r="B41" s="149" t="s">
        <v>107</v>
      </c>
      <c r="C41" s="149"/>
      <c r="D41" s="149" t="s">
        <v>78</v>
      </c>
      <c r="E41" s="149"/>
      <c r="F41" s="37" t="s">
        <v>0</v>
      </c>
      <c r="G41" s="37" t="s">
        <v>1</v>
      </c>
      <c r="H41" s="37" t="s">
        <v>79</v>
      </c>
      <c r="I41" s="149" t="s">
        <v>2</v>
      </c>
      <c r="J41" s="149"/>
    </row>
    <row r="42" spans="2:18">
      <c r="B42" s="172" t="s">
        <v>108</v>
      </c>
      <c r="C42" s="173"/>
      <c r="D42" s="158" t="s">
        <v>109</v>
      </c>
      <c r="E42" s="159"/>
      <c r="F42" s="37" t="s">
        <v>4</v>
      </c>
      <c r="G42" s="26">
        <v>1</v>
      </c>
      <c r="H42" s="66">
        <v>80000</v>
      </c>
      <c r="I42" s="158" t="s">
        <v>261</v>
      </c>
      <c r="J42" s="159"/>
    </row>
    <row r="46" spans="2:18">
      <c r="B46" t="s">
        <v>211</v>
      </c>
    </row>
    <row r="47" spans="2:18">
      <c r="B47" s="149" t="s">
        <v>77</v>
      </c>
      <c r="C47" s="149"/>
      <c r="D47" s="149" t="s">
        <v>78</v>
      </c>
      <c r="E47" s="149"/>
      <c r="F47" s="26" t="s">
        <v>0</v>
      </c>
      <c r="G47" s="26" t="s">
        <v>1</v>
      </c>
      <c r="H47" s="149" t="s">
        <v>2</v>
      </c>
      <c r="I47" s="149"/>
      <c r="J47" s="149"/>
    </row>
    <row r="48" spans="2:18">
      <c r="B48" s="30" t="s">
        <v>90</v>
      </c>
      <c r="C48" s="25"/>
      <c r="D48" s="30"/>
      <c r="E48" s="25"/>
      <c r="F48" s="58" t="s">
        <v>91</v>
      </c>
      <c r="G48" s="26">
        <v>1</v>
      </c>
      <c r="H48" s="149"/>
      <c r="I48" s="149"/>
      <c r="J48" s="149"/>
    </row>
    <row r="49" spans="2:10">
      <c r="B49" s="30" t="s">
        <v>92</v>
      </c>
      <c r="C49" s="25"/>
      <c r="D49" s="30"/>
      <c r="E49" s="25"/>
      <c r="F49" s="41" t="s">
        <v>91</v>
      </c>
      <c r="G49" s="26">
        <v>2</v>
      </c>
      <c r="H49" s="149"/>
      <c r="I49" s="149"/>
      <c r="J49" s="149"/>
    </row>
    <row r="50" spans="2:10">
      <c r="B50" s="30"/>
      <c r="C50" s="25"/>
      <c r="D50" s="30"/>
      <c r="E50" s="25"/>
      <c r="F50" s="41"/>
      <c r="G50" s="26"/>
      <c r="H50" s="149"/>
      <c r="I50" s="149"/>
      <c r="J50" s="149"/>
    </row>
    <row r="51" spans="2:10">
      <c r="B51" s="30" t="s">
        <v>192</v>
      </c>
      <c r="C51" s="25"/>
      <c r="D51" s="169" t="s">
        <v>208</v>
      </c>
      <c r="E51" s="170"/>
      <c r="F51" s="41" t="s">
        <v>93</v>
      </c>
      <c r="G51" s="26">
        <v>1</v>
      </c>
      <c r="H51" s="171" t="s">
        <v>191</v>
      </c>
      <c r="I51" s="162"/>
      <c r="J51" s="163"/>
    </row>
    <row r="52" spans="2:10">
      <c r="B52" s="152" t="s">
        <v>265</v>
      </c>
      <c r="C52" s="153"/>
      <c r="D52" s="158" t="s">
        <v>207</v>
      </c>
      <c r="E52" s="159"/>
      <c r="F52" s="41" t="s">
        <v>93</v>
      </c>
      <c r="G52" s="26">
        <v>0.13</v>
      </c>
      <c r="H52" s="149"/>
      <c r="I52" s="149"/>
      <c r="J52" s="149"/>
    </row>
    <row r="53" spans="2:10">
      <c r="B53" s="30" t="s">
        <v>94</v>
      </c>
      <c r="C53" s="25"/>
      <c r="D53" s="158" t="s">
        <v>110</v>
      </c>
      <c r="E53" s="159"/>
      <c r="F53" s="41" t="s">
        <v>95</v>
      </c>
      <c r="G53" s="26">
        <v>200</v>
      </c>
      <c r="H53" s="149"/>
      <c r="I53" s="149"/>
      <c r="J53" s="149"/>
    </row>
    <row r="54" spans="2:10">
      <c r="B54" s="30" t="s">
        <v>193</v>
      </c>
      <c r="C54" s="25"/>
      <c r="D54" s="164" t="s">
        <v>194</v>
      </c>
      <c r="E54" s="165"/>
      <c r="F54" s="37" t="s">
        <v>111</v>
      </c>
      <c r="G54" s="112" t="s">
        <v>223</v>
      </c>
      <c r="H54" s="160" t="s">
        <v>171</v>
      </c>
      <c r="I54" s="160"/>
      <c r="J54" s="160"/>
    </row>
    <row r="55" spans="2:10">
      <c r="B55" s="30" t="s">
        <v>193</v>
      </c>
      <c r="C55" s="25"/>
      <c r="D55" s="164" t="s">
        <v>195</v>
      </c>
      <c r="E55" s="165"/>
      <c r="F55" s="37" t="s">
        <v>111</v>
      </c>
      <c r="G55" s="112" t="s">
        <v>224</v>
      </c>
      <c r="H55" s="161" t="s">
        <v>112</v>
      </c>
      <c r="I55" s="162"/>
      <c r="J55" s="163"/>
    </row>
    <row r="57" spans="2:10">
      <c r="B57" t="s">
        <v>242</v>
      </c>
    </row>
    <row r="58" spans="2:10">
      <c r="B58" t="s">
        <v>243</v>
      </c>
    </row>
    <row r="66" ht="13.5" customHeight="1"/>
    <row r="90" ht="13.5" customHeight="1"/>
  </sheetData>
  <mergeCells count="38">
    <mergeCell ref="B4:C4"/>
    <mergeCell ref="D4:E4"/>
    <mergeCell ref="D6:E6"/>
    <mergeCell ref="B18:C18"/>
    <mergeCell ref="D18:E18"/>
    <mergeCell ref="B52:C52"/>
    <mergeCell ref="D24:E24"/>
    <mergeCell ref="D25:E25"/>
    <mergeCell ref="D29:E29"/>
    <mergeCell ref="D30:E30"/>
    <mergeCell ref="B41:C41"/>
    <mergeCell ref="D41:E41"/>
    <mergeCell ref="B30:C30"/>
    <mergeCell ref="D34:E34"/>
    <mergeCell ref="D55:E55"/>
    <mergeCell ref="H55:J55"/>
    <mergeCell ref="H48:J48"/>
    <mergeCell ref="H53:J53"/>
    <mergeCell ref="H54:J54"/>
    <mergeCell ref="D51:E51"/>
    <mergeCell ref="H51:J51"/>
    <mergeCell ref="D52:E52"/>
    <mergeCell ref="H52:J52"/>
    <mergeCell ref="D53:E53"/>
    <mergeCell ref="D54:E54"/>
    <mergeCell ref="H49:J49"/>
    <mergeCell ref="H50:J50"/>
    <mergeCell ref="M36:N36"/>
    <mergeCell ref="M37:N37"/>
    <mergeCell ref="M38:N38"/>
    <mergeCell ref="M39:N39"/>
    <mergeCell ref="B47:C47"/>
    <mergeCell ref="D47:E47"/>
    <mergeCell ref="I41:J41"/>
    <mergeCell ref="B42:C42"/>
    <mergeCell ref="D42:E42"/>
    <mergeCell ref="I42:J42"/>
    <mergeCell ref="H47:J47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R101"/>
  <sheetViews>
    <sheetView showZeros="0"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18" t="s">
        <v>156</v>
      </c>
    </row>
    <row r="3" spans="2:12" ht="14.25" thickBot="1"/>
    <row r="4" spans="2:12" ht="14.25" thickBot="1">
      <c r="B4" s="175" t="s">
        <v>77</v>
      </c>
      <c r="C4" s="176"/>
      <c r="D4" s="176" t="s">
        <v>78</v>
      </c>
      <c r="E4" s="17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205</v>
      </c>
      <c r="C5" s="20"/>
      <c r="D5" s="21"/>
      <c r="E5" s="20"/>
      <c r="F5" s="22"/>
      <c r="G5" s="22"/>
      <c r="H5" s="22"/>
      <c r="I5" s="22"/>
      <c r="J5" s="23"/>
    </row>
    <row r="6" spans="2:12">
      <c r="B6" s="24" t="s">
        <v>82</v>
      </c>
      <c r="C6" s="25"/>
      <c r="D6" s="177" t="s">
        <v>258</v>
      </c>
      <c r="E6" s="178"/>
      <c r="F6" s="36" t="s">
        <v>153</v>
      </c>
      <c r="G6" s="116">
        <f>637*4.4</f>
        <v>2802.8</v>
      </c>
      <c r="H6" s="28">
        <f>VLOOKUP(D6,価格表!B8:C20,2,FALSE)</f>
        <v>1250</v>
      </c>
      <c r="I6" s="28">
        <f>G6*H6</f>
        <v>3503500</v>
      </c>
      <c r="J6" s="29"/>
    </row>
    <row r="7" spans="2:12">
      <c r="B7" s="24"/>
      <c r="C7" s="25"/>
      <c r="D7" s="177"/>
      <c r="E7" s="178"/>
      <c r="F7" s="36" t="s">
        <v>153</v>
      </c>
      <c r="G7" s="116"/>
      <c r="H7" s="28" t="str">
        <f>IF(D7&gt;0,VLOOKUP(D7,価格表!B8:C20,2,FALSE),"")</f>
        <v/>
      </c>
      <c r="I7" s="28">
        <f>IF(D7&gt;0,G7*H7,0)</f>
        <v>0</v>
      </c>
      <c r="J7" s="29"/>
    </row>
    <row r="8" spans="2:12">
      <c r="B8" s="24"/>
      <c r="C8" s="25"/>
      <c r="D8" s="177"/>
      <c r="E8" s="178"/>
      <c r="F8" s="36" t="s">
        <v>153</v>
      </c>
      <c r="G8" s="116"/>
      <c r="H8" s="28" t="str">
        <f>IF(D8&gt;0,VLOOKUP(D8,価格表!B8:C20,2,FALSE),"")</f>
        <v/>
      </c>
      <c r="I8" s="28">
        <f>IF(D8&gt;0,G8*H8,0)</f>
        <v>0</v>
      </c>
      <c r="J8" s="29"/>
    </row>
    <row r="9" spans="2:12">
      <c r="B9" s="24" t="s">
        <v>179</v>
      </c>
      <c r="C9" s="25"/>
      <c r="D9" s="158" t="s">
        <v>180</v>
      </c>
      <c r="E9" s="159"/>
      <c r="F9" s="36" t="s">
        <v>95</v>
      </c>
      <c r="G9" s="28">
        <f>ROUNDUP(SUM(G6:G8)*0.1,0)</f>
        <v>281</v>
      </c>
      <c r="H9" s="28">
        <v>190</v>
      </c>
      <c r="I9" s="28">
        <f>G9*H9</f>
        <v>53390</v>
      </c>
      <c r="J9" s="103" t="s">
        <v>181</v>
      </c>
    </row>
    <row r="10" spans="2:12">
      <c r="B10" s="24" t="s">
        <v>235</v>
      </c>
      <c r="C10" s="25"/>
      <c r="D10" s="102" t="s">
        <v>182</v>
      </c>
      <c r="E10" s="105">
        <v>1</v>
      </c>
      <c r="F10" s="36" t="s">
        <v>111</v>
      </c>
      <c r="G10" s="27">
        <v>0</v>
      </c>
      <c r="H10" s="28">
        <f>IF(E10=1,2700,5400)</f>
        <v>2700</v>
      </c>
      <c r="I10" s="28">
        <f>G10*H10</f>
        <v>0</v>
      </c>
      <c r="J10" s="104" t="s">
        <v>183</v>
      </c>
    </row>
    <row r="11" spans="2:12">
      <c r="B11" s="24" t="s">
        <v>83</v>
      </c>
      <c r="C11" s="25"/>
      <c r="D11" s="30"/>
      <c r="E11" s="25"/>
      <c r="F11" s="36"/>
      <c r="G11" s="28"/>
      <c r="H11" s="28"/>
      <c r="I11" s="28"/>
      <c r="J11" s="95"/>
    </row>
    <row r="12" spans="2:12">
      <c r="B12" s="24" t="s">
        <v>84</v>
      </c>
      <c r="C12" s="25"/>
      <c r="D12" s="30"/>
      <c r="E12" s="25"/>
      <c r="F12" s="36" t="s">
        <v>154</v>
      </c>
      <c r="G12" s="124">
        <f>G6+G7+G8</f>
        <v>2802.8</v>
      </c>
      <c r="H12" s="28">
        <f ca="1">$I$37</f>
        <v>71</v>
      </c>
      <c r="I12" s="28">
        <f ca="1">G12*H12</f>
        <v>198998.80000000002</v>
      </c>
      <c r="J12" s="95" t="s">
        <v>85</v>
      </c>
    </row>
    <row r="13" spans="2:12">
      <c r="B13" s="24"/>
      <c r="C13" s="25"/>
      <c r="D13" s="30"/>
      <c r="E13" s="25"/>
      <c r="F13" s="36"/>
      <c r="G13" s="28"/>
      <c r="H13" s="28"/>
      <c r="I13" s="28"/>
      <c r="J13" s="95"/>
    </row>
    <row r="14" spans="2:12">
      <c r="B14" s="24" t="s">
        <v>86</v>
      </c>
      <c r="C14" s="25"/>
      <c r="D14" s="30"/>
      <c r="E14" s="25"/>
      <c r="F14" s="36" t="s">
        <v>4</v>
      </c>
      <c r="G14" s="28">
        <v>1</v>
      </c>
      <c r="H14" s="28">
        <v>80000</v>
      </c>
      <c r="I14" s="28">
        <f>G14*H14</f>
        <v>80000</v>
      </c>
      <c r="J14" s="95" t="s">
        <v>311</v>
      </c>
    </row>
    <row r="15" spans="2:12">
      <c r="B15" s="24"/>
      <c r="C15" s="25"/>
      <c r="D15" s="30"/>
      <c r="E15" s="25"/>
      <c r="F15" s="26"/>
      <c r="G15" s="28"/>
      <c r="H15" s="28"/>
      <c r="I15" s="28"/>
      <c r="J15" s="29"/>
    </row>
    <row r="16" spans="2:12" ht="14.25" thickBot="1">
      <c r="B16" s="12"/>
      <c r="C16" s="13" t="s">
        <v>87</v>
      </c>
      <c r="D16" s="14"/>
      <c r="E16" s="13"/>
      <c r="F16" s="31"/>
      <c r="G16" s="32"/>
      <c r="H16" s="32"/>
      <c r="I16" s="33">
        <f ca="1">SUM(I6:I15)</f>
        <v>3835888.8</v>
      </c>
      <c r="J16" s="34"/>
      <c r="L16" t="s">
        <v>201</v>
      </c>
    </row>
    <row r="18" spans="2:18">
      <c r="L18" t="s">
        <v>221</v>
      </c>
    </row>
    <row r="19" spans="2:18">
      <c r="L19" t="s">
        <v>222</v>
      </c>
    </row>
    <row r="20" spans="2:18">
      <c r="B20" t="s">
        <v>88</v>
      </c>
    </row>
    <row r="21" spans="2:18" ht="14.25" thickBot="1">
      <c r="B21" t="s">
        <v>241</v>
      </c>
      <c r="J21" s="88" t="s">
        <v>155</v>
      </c>
      <c r="L21" s="37" t="s">
        <v>200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 ht="14.25" thickBot="1">
      <c r="B22" s="175" t="s">
        <v>77</v>
      </c>
      <c r="C22" s="176"/>
      <c r="D22" s="176" t="s">
        <v>78</v>
      </c>
      <c r="E22" s="176"/>
      <c r="F22" s="17" t="s">
        <v>0</v>
      </c>
      <c r="G22" s="16" t="s">
        <v>1</v>
      </c>
      <c r="H22" s="16" t="s">
        <v>79</v>
      </c>
      <c r="I22" s="16" t="s">
        <v>80</v>
      </c>
      <c r="J22" s="18" t="s">
        <v>81</v>
      </c>
      <c r="L22" s="26" t="s">
        <v>202</v>
      </c>
      <c r="M22" s="114"/>
      <c r="N22" s="37" t="s">
        <v>91</v>
      </c>
      <c r="O22" s="26">
        <v>1</v>
      </c>
      <c r="P22" s="38">
        <f ca="1">'R6年3月労務単価'!A6</f>
        <v>31700</v>
      </c>
      <c r="Q22" s="39">
        <f ca="1">O22*P22</f>
        <v>31700</v>
      </c>
      <c r="R22" s="26"/>
    </row>
    <row r="23" spans="2:18">
      <c r="B23" s="19" t="s">
        <v>89</v>
      </c>
      <c r="C23" s="20"/>
      <c r="D23" s="21"/>
      <c r="E23" s="20"/>
      <c r="F23" s="35"/>
      <c r="G23" s="22"/>
      <c r="H23" s="22"/>
      <c r="I23" s="22"/>
      <c r="J23" s="23"/>
      <c r="L23" s="26" t="s">
        <v>203</v>
      </c>
      <c r="M23" s="36" t="s">
        <v>96</v>
      </c>
      <c r="N23" s="37" t="s">
        <v>97</v>
      </c>
      <c r="O23" s="26">
        <f>ROUND(104*0.144*ROUND(700/120,1),1)</f>
        <v>86.9</v>
      </c>
      <c r="P23" s="38">
        <f>'50L,100L'!P23</f>
        <v>135</v>
      </c>
      <c r="Q23" s="39">
        <f>O23*P23</f>
        <v>11731.5</v>
      </c>
      <c r="R23" s="26" t="s">
        <v>219</v>
      </c>
    </row>
    <row r="24" spans="2:18" ht="13.5" customHeight="1">
      <c r="B24" s="24" t="s">
        <v>90</v>
      </c>
      <c r="C24" s="25"/>
      <c r="D24" s="30"/>
      <c r="E24" s="25"/>
      <c r="F24" s="37" t="s">
        <v>91</v>
      </c>
      <c r="G24" s="26">
        <v>1</v>
      </c>
      <c r="H24" s="38">
        <f ca="1">'R6年3月労務単価'!A4</f>
        <v>32000</v>
      </c>
      <c r="I24" s="39">
        <f ca="1">G24*H24</f>
        <v>32000</v>
      </c>
      <c r="J24" s="104" t="str">
        <f>'50L,100L'!J20</f>
        <v>令和6年3月</v>
      </c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92</v>
      </c>
      <c r="C25" s="25"/>
      <c r="D25" s="30"/>
      <c r="E25" s="25"/>
      <c r="F25" s="37" t="s">
        <v>91</v>
      </c>
      <c r="G25" s="26">
        <v>2</v>
      </c>
      <c r="H25" s="38">
        <f ca="1">'R6年3月労務単価'!A5</f>
        <v>20700</v>
      </c>
      <c r="I25" s="39">
        <f ca="1">G25*H25</f>
        <v>41400</v>
      </c>
      <c r="J25" s="104" t="str">
        <f>'50L,100L'!J21</f>
        <v>令和6年3月</v>
      </c>
      <c r="L25" s="26" t="s">
        <v>204</v>
      </c>
      <c r="M25" s="36"/>
      <c r="N25" s="37" t="s">
        <v>4</v>
      </c>
      <c r="O25" s="26">
        <v>1</v>
      </c>
      <c r="P25" s="68"/>
      <c r="Q25" s="66">
        <f ca="1">Q26-SUM(Q22:Q24)</f>
        <v>68.5</v>
      </c>
      <c r="R25" s="26"/>
    </row>
    <row r="26" spans="2:18">
      <c r="B26" s="24"/>
      <c r="C26" s="40" t="s">
        <v>5</v>
      </c>
      <c r="D26" s="30"/>
      <c r="E26" s="25"/>
      <c r="F26" s="37"/>
      <c r="G26" s="26"/>
      <c r="H26" s="39"/>
      <c r="I26" s="39">
        <f ca="1">SUM(I24:I25)</f>
        <v>73400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62000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5"/>
    </row>
    <row r="28" spans="2:18">
      <c r="B28" s="24"/>
      <c r="C28" s="25"/>
      <c r="D28" s="30"/>
      <c r="E28" s="25"/>
      <c r="F28" s="37"/>
      <c r="G28" s="26"/>
      <c r="H28" s="39"/>
      <c r="I28" s="39"/>
      <c r="J28" s="95"/>
    </row>
    <row r="29" spans="2:18">
      <c r="B29" s="24" t="s">
        <v>99</v>
      </c>
      <c r="C29" s="25"/>
      <c r="D29" s="30"/>
      <c r="E29" s="25"/>
      <c r="F29" s="37"/>
      <c r="G29" s="26"/>
      <c r="H29" s="39"/>
      <c r="I29" s="39"/>
      <c r="J29" s="95"/>
    </row>
    <row r="30" spans="2:18">
      <c r="B30" s="24" t="s">
        <v>100</v>
      </c>
      <c r="C30" s="25"/>
      <c r="D30" s="169" t="s">
        <v>209</v>
      </c>
      <c r="E30" s="179"/>
      <c r="F30" s="37" t="s">
        <v>93</v>
      </c>
      <c r="G30" s="26">
        <v>1</v>
      </c>
      <c r="H30" s="39">
        <f ca="1">Q26</f>
        <v>62000</v>
      </c>
      <c r="I30" s="39">
        <f ca="1">G30*H30</f>
        <v>62000</v>
      </c>
      <c r="J30" s="104" t="s">
        <v>320</v>
      </c>
      <c r="L30" t="s">
        <v>263</v>
      </c>
    </row>
    <row r="31" spans="2:18">
      <c r="B31" s="183" t="s">
        <v>264</v>
      </c>
      <c r="C31" s="153"/>
      <c r="D31" s="158" t="s">
        <v>206</v>
      </c>
      <c r="E31" s="180"/>
      <c r="F31" s="37" t="s">
        <v>93</v>
      </c>
      <c r="G31" s="26">
        <v>0.13</v>
      </c>
      <c r="H31" s="39">
        <f ca="1">R33</f>
        <v>44000</v>
      </c>
      <c r="I31" s="39">
        <f ca="1">G31*H31</f>
        <v>5720</v>
      </c>
      <c r="J31" s="95"/>
      <c r="L31" t="s">
        <v>262</v>
      </c>
    </row>
    <row r="32" spans="2:18">
      <c r="B32" s="24"/>
      <c r="C32" s="40" t="s">
        <v>5</v>
      </c>
      <c r="D32" s="30"/>
      <c r="E32" s="25"/>
      <c r="F32" s="37"/>
      <c r="G32" s="26"/>
      <c r="H32" s="39"/>
      <c r="I32" s="39">
        <f ca="1">SUM(I30:I31)</f>
        <v>67720</v>
      </c>
      <c r="J32" s="95"/>
    </row>
    <row r="33" spans="2:18">
      <c r="B33" s="24"/>
      <c r="C33" s="40"/>
      <c r="D33" s="30"/>
      <c r="E33" s="25"/>
      <c r="F33" s="37"/>
      <c r="G33" s="26"/>
      <c r="H33" s="39"/>
      <c r="I33" s="39"/>
      <c r="J33" s="95"/>
      <c r="L33" s="30"/>
      <c r="M33" s="144"/>
      <c r="N33" s="144"/>
      <c r="O33" s="144"/>
      <c r="P33" s="144"/>
      <c r="Q33" s="145" t="str">
        <f>入力!C24</f>
        <v>東北</v>
      </c>
      <c r="R33" s="66">
        <f ca="1">'R6年3月労務単価'!A11</f>
        <v>44000</v>
      </c>
    </row>
    <row r="34" spans="2:18">
      <c r="B34" s="24"/>
      <c r="C34" s="40" t="s">
        <v>174</v>
      </c>
      <c r="D34" s="30"/>
      <c r="E34" s="25"/>
      <c r="F34" s="26"/>
      <c r="G34" s="26"/>
      <c r="H34" s="26"/>
      <c r="I34" s="66">
        <f ca="1">I26+I32</f>
        <v>141120</v>
      </c>
      <c r="J34" s="95"/>
      <c r="M34" s="56"/>
    </row>
    <row r="35" spans="2:18" ht="14.25" thickBot="1">
      <c r="B35" s="43" t="s">
        <v>103</v>
      </c>
      <c r="C35" s="44"/>
      <c r="D35" s="181" t="s">
        <v>187</v>
      </c>
      <c r="E35" s="182"/>
      <c r="F35" s="45" t="s">
        <v>4</v>
      </c>
      <c r="G35" s="46">
        <v>1</v>
      </c>
      <c r="H35" s="46"/>
      <c r="I35" s="70">
        <f ca="1">ROUND(I34*0.01,0)</f>
        <v>1411</v>
      </c>
      <c r="J35" s="47" t="s">
        <v>173</v>
      </c>
      <c r="O35" s="136"/>
    </row>
    <row r="36" spans="2:18" ht="14.25" thickBot="1">
      <c r="B36" s="48"/>
      <c r="C36" s="49" t="s">
        <v>87</v>
      </c>
      <c r="D36" s="50"/>
      <c r="E36" s="50"/>
      <c r="F36" s="50"/>
      <c r="G36" s="50"/>
      <c r="H36" s="51"/>
      <c r="I36" s="52">
        <f ca="1">I26+I35+I32</f>
        <v>142531</v>
      </c>
      <c r="J36" s="53"/>
      <c r="L36" s="88" t="s">
        <v>213</v>
      </c>
      <c r="M36" s="174" t="s">
        <v>214</v>
      </c>
      <c r="N36" s="174"/>
      <c r="O36" s="140" t="str">
        <f>入力!C21</f>
        <v>青森</v>
      </c>
      <c r="Q36" s="56"/>
    </row>
    <row r="37" spans="2:18" ht="14.25" thickBot="1">
      <c r="H37" s="54" t="s">
        <v>104</v>
      </c>
      <c r="I37" s="55">
        <f ca="1">ROUND(I36/2000,0)</f>
        <v>71</v>
      </c>
      <c r="J37" s="53" t="s">
        <v>105</v>
      </c>
      <c r="M37" s="174" t="s">
        <v>215</v>
      </c>
      <c r="N37" s="174"/>
      <c r="O37" s="64" t="str">
        <f>入力!C33</f>
        <v>令和6年度国土交通省土木工事積算基準</v>
      </c>
      <c r="Q37" s="57"/>
    </row>
    <row r="38" spans="2:18">
      <c r="L38" t="s">
        <v>198</v>
      </c>
      <c r="M38" s="174" t="s">
        <v>216</v>
      </c>
      <c r="N38" s="174"/>
      <c r="O38" s="142" t="str">
        <f>入力!C30</f>
        <v>青森</v>
      </c>
    </row>
    <row r="39" spans="2:18">
      <c r="B39" t="s">
        <v>106</v>
      </c>
      <c r="M39" s="174" t="s">
        <v>217</v>
      </c>
      <c r="N39" s="174"/>
      <c r="O39" t="str">
        <f>入力!C36</f>
        <v>令和6年度機械等損料表</v>
      </c>
    </row>
    <row r="40" spans="2:18">
      <c r="B40" t="s">
        <v>210</v>
      </c>
      <c r="L40" t="s">
        <v>199</v>
      </c>
    </row>
    <row r="42" spans="2:18">
      <c r="B42" s="149" t="s">
        <v>107</v>
      </c>
      <c r="C42" s="149"/>
      <c r="D42" s="149" t="s">
        <v>78</v>
      </c>
      <c r="E42" s="149"/>
      <c r="F42" s="37" t="s">
        <v>0</v>
      </c>
      <c r="G42" s="37" t="s">
        <v>1</v>
      </c>
      <c r="H42" s="37" t="s">
        <v>79</v>
      </c>
      <c r="I42" s="149" t="s">
        <v>2</v>
      </c>
      <c r="J42" s="149"/>
    </row>
    <row r="43" spans="2:18">
      <c r="B43" s="172" t="s">
        <v>108</v>
      </c>
      <c r="C43" s="173"/>
      <c r="D43" s="158" t="s">
        <v>109</v>
      </c>
      <c r="E43" s="159"/>
      <c r="F43" s="37" t="s">
        <v>4</v>
      </c>
      <c r="G43" s="26">
        <v>1</v>
      </c>
      <c r="H43" s="66">
        <v>80000</v>
      </c>
      <c r="I43" s="158" t="s">
        <v>260</v>
      </c>
      <c r="J43" s="159"/>
    </row>
    <row r="47" spans="2:18">
      <c r="B47" t="s">
        <v>211</v>
      </c>
    </row>
    <row r="48" spans="2:18">
      <c r="B48" s="149" t="s">
        <v>77</v>
      </c>
      <c r="C48" s="149"/>
      <c r="D48" s="149" t="s">
        <v>78</v>
      </c>
      <c r="E48" s="149"/>
      <c r="F48" s="26" t="s">
        <v>0</v>
      </c>
      <c r="G48" s="26" t="s">
        <v>1</v>
      </c>
      <c r="H48" s="149" t="s">
        <v>2</v>
      </c>
      <c r="I48" s="149"/>
      <c r="J48" s="149"/>
    </row>
    <row r="49" spans="2:10">
      <c r="B49" s="30" t="s">
        <v>90</v>
      </c>
      <c r="C49" s="25"/>
      <c r="D49" s="30"/>
      <c r="E49" s="25"/>
      <c r="F49" s="58" t="s">
        <v>91</v>
      </c>
      <c r="G49" s="26">
        <v>1</v>
      </c>
      <c r="H49" s="149"/>
      <c r="I49" s="149"/>
      <c r="J49" s="149"/>
    </row>
    <row r="50" spans="2:10">
      <c r="B50" s="30" t="s">
        <v>92</v>
      </c>
      <c r="C50" s="25"/>
      <c r="D50" s="30"/>
      <c r="E50" s="25"/>
      <c r="F50" s="41" t="s">
        <v>91</v>
      </c>
      <c r="G50" s="26">
        <v>2</v>
      </c>
      <c r="H50" s="149"/>
      <c r="I50" s="149"/>
      <c r="J50" s="149"/>
    </row>
    <row r="51" spans="2:10">
      <c r="B51" s="30"/>
      <c r="C51" s="25"/>
      <c r="D51" s="30"/>
      <c r="E51" s="25"/>
      <c r="F51" s="41"/>
      <c r="G51" s="26"/>
      <c r="H51" s="149"/>
      <c r="I51" s="149"/>
      <c r="J51" s="149"/>
    </row>
    <row r="52" spans="2:10">
      <c r="B52" s="30" t="s">
        <v>192</v>
      </c>
      <c r="C52" s="25"/>
      <c r="D52" s="169" t="s">
        <v>208</v>
      </c>
      <c r="E52" s="170"/>
      <c r="F52" s="41" t="s">
        <v>93</v>
      </c>
      <c r="G52" s="26">
        <v>1</v>
      </c>
      <c r="H52" s="171" t="s">
        <v>191</v>
      </c>
      <c r="I52" s="162"/>
      <c r="J52" s="163"/>
    </row>
    <row r="53" spans="2:10">
      <c r="B53" s="152" t="s">
        <v>265</v>
      </c>
      <c r="C53" s="153"/>
      <c r="D53" s="158" t="s">
        <v>207</v>
      </c>
      <c r="E53" s="159"/>
      <c r="F53" s="41" t="s">
        <v>93</v>
      </c>
      <c r="G53" s="26">
        <v>0.13</v>
      </c>
      <c r="H53" s="149"/>
      <c r="I53" s="149"/>
      <c r="J53" s="149"/>
    </row>
    <row r="54" spans="2:10">
      <c r="B54" s="30" t="s">
        <v>94</v>
      </c>
      <c r="C54" s="25"/>
      <c r="D54" s="158" t="s">
        <v>110</v>
      </c>
      <c r="E54" s="159"/>
      <c r="F54" s="41" t="s">
        <v>95</v>
      </c>
      <c r="G54" s="26">
        <v>200</v>
      </c>
      <c r="H54" s="149"/>
      <c r="I54" s="149"/>
      <c r="J54" s="149"/>
    </row>
    <row r="55" spans="2:10">
      <c r="B55" s="30" t="s">
        <v>193</v>
      </c>
      <c r="C55" s="25"/>
      <c r="D55" s="164" t="s">
        <v>194</v>
      </c>
      <c r="E55" s="165"/>
      <c r="F55" s="37" t="s">
        <v>111</v>
      </c>
      <c r="G55" s="112" t="s">
        <v>223</v>
      </c>
      <c r="H55" s="160" t="s">
        <v>171</v>
      </c>
      <c r="I55" s="160"/>
      <c r="J55" s="160"/>
    </row>
    <row r="56" spans="2:10">
      <c r="B56" s="30" t="s">
        <v>193</v>
      </c>
      <c r="C56" s="25"/>
      <c r="D56" s="164" t="s">
        <v>195</v>
      </c>
      <c r="E56" s="165"/>
      <c r="F56" s="37" t="s">
        <v>111</v>
      </c>
      <c r="G56" s="112" t="s">
        <v>224</v>
      </c>
      <c r="H56" s="161" t="s">
        <v>112</v>
      </c>
      <c r="I56" s="162"/>
      <c r="J56" s="163"/>
    </row>
    <row r="58" spans="2:10">
      <c r="B58" t="s">
        <v>242</v>
      </c>
    </row>
    <row r="59" spans="2:10">
      <c r="B59" t="s">
        <v>243</v>
      </c>
    </row>
    <row r="62" spans="2:10">
      <c r="B62" t="s">
        <v>225</v>
      </c>
    </row>
    <row r="64" spans="2:10">
      <c r="B64" t="s">
        <v>226</v>
      </c>
    </row>
    <row r="65" spans="2:6">
      <c r="B65" t="s">
        <v>317</v>
      </c>
    </row>
    <row r="66" spans="2:6">
      <c r="B66" t="s">
        <v>228</v>
      </c>
    </row>
    <row r="67" spans="2:6">
      <c r="B67" s="166" t="s">
        <v>115</v>
      </c>
      <c r="C67" s="155"/>
      <c r="D67" s="167" t="s">
        <v>116</v>
      </c>
      <c r="E67" s="154" t="s">
        <v>212</v>
      </c>
      <c r="F67" s="155"/>
    </row>
    <row r="68" spans="2:6">
      <c r="B68" s="156"/>
      <c r="C68" s="157"/>
      <c r="D68" s="168"/>
      <c r="E68" s="156"/>
      <c r="F68" s="157"/>
    </row>
    <row r="69" spans="2:6">
      <c r="B69" s="158" t="s">
        <v>158</v>
      </c>
      <c r="C69" s="159"/>
      <c r="D69" s="61" t="s">
        <v>159</v>
      </c>
      <c r="E69" s="30"/>
      <c r="F69" s="25">
        <v>38</v>
      </c>
    </row>
    <row r="70" spans="2:6">
      <c r="B70" s="158" t="s">
        <v>126</v>
      </c>
      <c r="C70" s="159"/>
      <c r="D70" s="61" t="s">
        <v>159</v>
      </c>
      <c r="E70" s="30"/>
      <c r="F70" s="25">
        <v>38</v>
      </c>
    </row>
    <row r="71" spans="2:6">
      <c r="B71" s="158" t="s">
        <v>120</v>
      </c>
      <c r="C71" s="159"/>
      <c r="D71" s="61" t="s">
        <v>117</v>
      </c>
      <c r="E71" s="30"/>
      <c r="F71" s="25">
        <v>46</v>
      </c>
    </row>
    <row r="72" spans="2:6">
      <c r="B72" s="158" t="s">
        <v>119</v>
      </c>
      <c r="C72" s="159"/>
      <c r="D72" s="61" t="s">
        <v>117</v>
      </c>
      <c r="E72" s="30"/>
      <c r="F72" s="25">
        <v>46</v>
      </c>
    </row>
    <row r="74" spans="2:6">
      <c r="C74" t="s">
        <v>220</v>
      </c>
    </row>
    <row r="75" spans="2:6">
      <c r="C75" t="s">
        <v>162</v>
      </c>
    </row>
    <row r="76" spans="2:6">
      <c r="C76" t="s">
        <v>161</v>
      </c>
    </row>
    <row r="78" spans="2:6">
      <c r="C78" t="s">
        <v>163</v>
      </c>
    </row>
    <row r="79" spans="2:6">
      <c r="C79" t="s">
        <v>161</v>
      </c>
    </row>
    <row r="81" spans="2:6">
      <c r="C81" t="s">
        <v>188</v>
      </c>
    </row>
    <row r="82" spans="2:6">
      <c r="C82" t="s">
        <v>118</v>
      </c>
    </row>
    <row r="84" spans="2:6">
      <c r="C84" t="s">
        <v>148</v>
      </c>
    </row>
    <row r="85" spans="2:6">
      <c r="C85" t="s">
        <v>118</v>
      </c>
    </row>
    <row r="88" spans="2:6">
      <c r="B88" t="s">
        <v>227</v>
      </c>
    </row>
    <row r="89" spans="2:6">
      <c r="B89" t="s">
        <v>318</v>
      </c>
    </row>
    <row r="90" spans="2:6">
      <c r="B90" t="s">
        <v>228</v>
      </c>
    </row>
    <row r="91" spans="2:6">
      <c r="B91" s="166" t="s">
        <v>115</v>
      </c>
      <c r="C91" s="155"/>
      <c r="D91" s="167" t="s">
        <v>116</v>
      </c>
      <c r="E91" s="154" t="s">
        <v>212</v>
      </c>
      <c r="F91" s="155"/>
    </row>
    <row r="92" spans="2:6">
      <c r="B92" s="156"/>
      <c r="C92" s="157"/>
      <c r="D92" s="168"/>
      <c r="E92" s="156"/>
      <c r="F92" s="157"/>
    </row>
    <row r="93" spans="2:6">
      <c r="B93" s="158" t="s">
        <v>113</v>
      </c>
      <c r="C93" s="159"/>
      <c r="D93" s="61" t="s">
        <v>117</v>
      </c>
      <c r="E93" s="30"/>
      <c r="F93" s="25">
        <v>46</v>
      </c>
    </row>
    <row r="94" spans="2:6">
      <c r="B94" s="158" t="s">
        <v>130</v>
      </c>
      <c r="C94" s="159"/>
      <c r="D94" s="61" t="s">
        <v>164</v>
      </c>
      <c r="E94" s="30"/>
      <c r="F94" s="25">
        <v>50</v>
      </c>
    </row>
    <row r="96" spans="2:6">
      <c r="C96" t="s">
        <v>220</v>
      </c>
    </row>
    <row r="97" spans="3:3">
      <c r="C97" s="64" t="s">
        <v>177</v>
      </c>
    </row>
    <row r="98" spans="3:3">
      <c r="C98" t="s">
        <v>118</v>
      </c>
    </row>
    <row r="100" spans="3:3">
      <c r="C100" t="s">
        <v>165</v>
      </c>
    </row>
    <row r="101" spans="3:3">
      <c r="C101" t="s">
        <v>166</v>
      </c>
    </row>
  </sheetData>
  <mergeCells count="51">
    <mergeCell ref="B4:C4"/>
    <mergeCell ref="D4:E4"/>
    <mergeCell ref="D6:E6"/>
    <mergeCell ref="B22:C22"/>
    <mergeCell ref="D22:E22"/>
    <mergeCell ref="D30:E30"/>
    <mergeCell ref="D9:E9"/>
    <mergeCell ref="D8:E8"/>
    <mergeCell ref="D7:E7"/>
    <mergeCell ref="B93:C93"/>
    <mergeCell ref="D31:E31"/>
    <mergeCell ref="D43:E43"/>
    <mergeCell ref="B42:C42"/>
    <mergeCell ref="D42:E42"/>
    <mergeCell ref="B48:C48"/>
    <mergeCell ref="D52:E52"/>
    <mergeCell ref="D48:E48"/>
    <mergeCell ref="D53:E53"/>
    <mergeCell ref="D54:E54"/>
    <mergeCell ref="D55:E55"/>
    <mergeCell ref="D35:E35"/>
    <mergeCell ref="B94:C94"/>
    <mergeCell ref="H56:J56"/>
    <mergeCell ref="B67:C68"/>
    <mergeCell ref="D67:D68"/>
    <mergeCell ref="E67:F68"/>
    <mergeCell ref="B70:C70"/>
    <mergeCell ref="B71:C71"/>
    <mergeCell ref="B69:C69"/>
    <mergeCell ref="D56:E56"/>
    <mergeCell ref="B91:C92"/>
    <mergeCell ref="D91:D92"/>
    <mergeCell ref="E91:F92"/>
    <mergeCell ref="B72:C72"/>
    <mergeCell ref="H54:J54"/>
    <mergeCell ref="H55:J55"/>
    <mergeCell ref="H50:J50"/>
    <mergeCell ref="H51:J51"/>
    <mergeCell ref="H48:J48"/>
    <mergeCell ref="H53:J53"/>
    <mergeCell ref="H52:J52"/>
    <mergeCell ref="H49:J49"/>
    <mergeCell ref="B31:C31"/>
    <mergeCell ref="B53:C53"/>
    <mergeCell ref="M36:N36"/>
    <mergeCell ref="M37:N37"/>
    <mergeCell ref="M38:N38"/>
    <mergeCell ref="M39:N39"/>
    <mergeCell ref="I42:J42"/>
    <mergeCell ref="B43:C43"/>
    <mergeCell ref="I43:J43"/>
  </mergeCells>
  <phoneticPr fontId="6"/>
  <pageMargins left="0.78740157480314965" right="0.59055118110236227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W43"/>
  <sheetViews>
    <sheetView workbookViewId="0">
      <pane xSplit="2" ySplit="3" topLeftCell="R4" activePane="bottomRight" state="frozen"/>
      <selection pane="topRight" activeCell="C1" sqref="C1"/>
      <selection pane="bottomLeft" activeCell="A4" sqref="A4"/>
      <selection pane="bottomRight" activeCell="AW11" sqref="AW11"/>
    </sheetView>
  </sheetViews>
  <sheetFormatPr defaultRowHeight="12.75"/>
  <cols>
    <col min="1" max="1" width="9" style="1"/>
    <col min="2" max="2" width="11.625" style="1" customWidth="1"/>
    <col min="3" max="49" width="6.625" style="1" customWidth="1"/>
    <col min="50" max="16384" width="9" style="1"/>
  </cols>
  <sheetData>
    <row r="2" spans="1:49" ht="18" customHeight="1">
      <c r="B2" s="89" t="s">
        <v>312</v>
      </c>
    </row>
    <row r="3" spans="1:49" s="4" customFormat="1">
      <c r="A3" s="10" t="str">
        <f>入力!C21</f>
        <v>青森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16</v>
      </c>
      <c r="J3" s="3" t="s">
        <v>17</v>
      </c>
      <c r="K3" s="3" t="s">
        <v>18</v>
      </c>
      <c r="L3" s="3" t="s">
        <v>19</v>
      </c>
      <c r="M3" s="3" t="s">
        <v>20</v>
      </c>
      <c r="N3" s="3" t="s">
        <v>21</v>
      </c>
      <c r="O3" s="3" t="s">
        <v>22</v>
      </c>
      <c r="P3" s="3" t="s">
        <v>23</v>
      </c>
      <c r="Q3" s="3" t="s">
        <v>24</v>
      </c>
      <c r="R3" s="3" t="s">
        <v>25</v>
      </c>
      <c r="S3" s="3" t="s">
        <v>26</v>
      </c>
      <c r="T3" s="3" t="s">
        <v>27</v>
      </c>
      <c r="U3" s="3" t="s">
        <v>28</v>
      </c>
      <c r="V3" s="3" t="s">
        <v>29</v>
      </c>
      <c r="W3" s="3" t="s">
        <v>30</v>
      </c>
      <c r="X3" s="3" t="s">
        <v>31</v>
      </c>
      <c r="Y3" s="3" t="s">
        <v>32</v>
      </c>
      <c r="Z3" s="3" t="s">
        <v>33</v>
      </c>
      <c r="AA3" s="3" t="s">
        <v>34</v>
      </c>
      <c r="AB3" s="3" t="s">
        <v>35</v>
      </c>
      <c r="AC3" s="3" t="s">
        <v>36</v>
      </c>
      <c r="AD3" s="3" t="s">
        <v>37</v>
      </c>
      <c r="AE3" s="3" t="s">
        <v>38</v>
      </c>
      <c r="AF3" s="3" t="s">
        <v>39</v>
      </c>
      <c r="AG3" s="3" t="s">
        <v>40</v>
      </c>
      <c r="AH3" s="3" t="s">
        <v>41</v>
      </c>
      <c r="AI3" s="3" t="s">
        <v>42</v>
      </c>
      <c r="AJ3" s="3" t="s">
        <v>43</v>
      </c>
      <c r="AK3" s="3" t="s">
        <v>44</v>
      </c>
      <c r="AL3" s="3" t="s">
        <v>45</v>
      </c>
      <c r="AM3" s="3" t="s">
        <v>46</v>
      </c>
      <c r="AN3" s="3" t="s">
        <v>47</v>
      </c>
      <c r="AO3" s="3" t="s">
        <v>48</v>
      </c>
      <c r="AP3" s="3" t="s">
        <v>49</v>
      </c>
      <c r="AQ3" s="3" t="s">
        <v>50</v>
      </c>
      <c r="AR3" s="3" t="s">
        <v>51</v>
      </c>
      <c r="AS3" s="3" t="s">
        <v>52</v>
      </c>
      <c r="AT3" s="3" t="s">
        <v>53</v>
      </c>
      <c r="AU3" s="3" t="s">
        <v>54</v>
      </c>
      <c r="AV3" s="3" t="s">
        <v>55</v>
      </c>
      <c r="AW3" s="3" t="s">
        <v>56</v>
      </c>
    </row>
    <row r="4" spans="1:49">
      <c r="A4" s="5">
        <f ca="1">INDIRECT(A$3)</f>
        <v>32000</v>
      </c>
      <c r="B4" s="6" t="s">
        <v>6</v>
      </c>
      <c r="C4" s="101">
        <v>26900</v>
      </c>
      <c r="D4" s="101">
        <v>32000</v>
      </c>
      <c r="E4" s="101">
        <v>31900</v>
      </c>
      <c r="F4" s="101">
        <v>32100</v>
      </c>
      <c r="G4" s="101">
        <v>33500</v>
      </c>
      <c r="H4" s="101">
        <v>31000</v>
      </c>
      <c r="I4" s="101">
        <v>29200</v>
      </c>
      <c r="J4" s="101">
        <v>29000</v>
      </c>
      <c r="K4" s="101">
        <v>28900</v>
      </c>
      <c r="L4" s="101">
        <v>29000</v>
      </c>
      <c r="M4" s="101">
        <v>29400</v>
      </c>
      <c r="N4" s="101">
        <v>30000</v>
      </c>
      <c r="O4" s="101">
        <v>31000</v>
      </c>
      <c r="P4" s="101">
        <v>31400</v>
      </c>
      <c r="Q4" s="101">
        <v>29800</v>
      </c>
      <c r="R4" s="101">
        <v>29000</v>
      </c>
      <c r="S4" s="101">
        <v>26900</v>
      </c>
      <c r="T4" s="101">
        <v>28600</v>
      </c>
      <c r="U4" s="101">
        <v>30700</v>
      </c>
      <c r="V4" s="101">
        <v>29300</v>
      </c>
      <c r="W4" s="101">
        <v>29500</v>
      </c>
      <c r="X4" s="101">
        <v>29300</v>
      </c>
      <c r="Y4" s="101">
        <v>28300</v>
      </c>
      <c r="Z4" s="101">
        <v>26600</v>
      </c>
      <c r="AA4" s="101">
        <v>26900</v>
      </c>
      <c r="AB4" s="101">
        <v>26500</v>
      </c>
      <c r="AC4" s="101">
        <v>27500</v>
      </c>
      <c r="AD4" s="101">
        <v>26100</v>
      </c>
      <c r="AE4" s="101">
        <v>27700</v>
      </c>
      <c r="AF4" s="101">
        <v>27800</v>
      </c>
      <c r="AG4" s="101">
        <v>24300</v>
      </c>
      <c r="AH4" s="101">
        <v>23300</v>
      </c>
      <c r="AI4" s="101">
        <v>25000</v>
      </c>
      <c r="AJ4" s="101">
        <v>24200</v>
      </c>
      <c r="AK4" s="101">
        <v>24800</v>
      </c>
      <c r="AL4" s="101">
        <v>26400</v>
      </c>
      <c r="AM4" s="101">
        <v>26400</v>
      </c>
      <c r="AN4" s="101">
        <v>27700</v>
      </c>
      <c r="AO4" s="101">
        <v>26200</v>
      </c>
      <c r="AP4" s="101">
        <v>29000</v>
      </c>
      <c r="AQ4" s="101">
        <v>27700</v>
      </c>
      <c r="AR4" s="101">
        <v>27300</v>
      </c>
      <c r="AS4" s="101">
        <v>28400</v>
      </c>
      <c r="AT4" s="101">
        <v>28700</v>
      </c>
      <c r="AU4" s="101">
        <v>29100</v>
      </c>
      <c r="AV4" s="101">
        <v>31500</v>
      </c>
      <c r="AW4" s="101">
        <v>30700</v>
      </c>
    </row>
    <row r="5" spans="1:49" s="101" customFormat="1">
      <c r="A5" s="129">
        <f ca="1">INDIRECT(A$3)</f>
        <v>20700</v>
      </c>
      <c r="B5" s="130" t="s">
        <v>7</v>
      </c>
      <c r="C5" s="101">
        <v>20000</v>
      </c>
      <c r="D5" s="101">
        <v>20700</v>
      </c>
      <c r="E5" s="101">
        <v>22100</v>
      </c>
      <c r="F5" s="101">
        <v>22100</v>
      </c>
      <c r="G5" s="101">
        <v>21200</v>
      </c>
      <c r="H5" s="101">
        <v>21000</v>
      </c>
      <c r="I5" s="101">
        <v>22000</v>
      </c>
      <c r="J5" s="101">
        <v>24000</v>
      </c>
      <c r="K5" s="101">
        <v>22400</v>
      </c>
      <c r="L5" s="101">
        <v>23700</v>
      </c>
      <c r="M5" s="101">
        <v>24300</v>
      </c>
      <c r="N5" s="101">
        <v>23900</v>
      </c>
      <c r="O5" s="101">
        <v>25400</v>
      </c>
      <c r="P5" s="101">
        <v>25300</v>
      </c>
      <c r="Q5" s="101">
        <v>25200</v>
      </c>
      <c r="R5" s="101">
        <v>23200</v>
      </c>
      <c r="S5" s="101">
        <v>21900</v>
      </c>
      <c r="T5" s="101">
        <v>23200</v>
      </c>
      <c r="U5" s="101">
        <v>24000</v>
      </c>
      <c r="V5" s="101">
        <v>23500</v>
      </c>
      <c r="W5" s="101">
        <v>24700</v>
      </c>
      <c r="X5" s="101">
        <v>23500</v>
      </c>
      <c r="Y5" s="101">
        <v>22700</v>
      </c>
      <c r="Z5" s="101">
        <v>20000</v>
      </c>
      <c r="AA5" s="101">
        <v>21300</v>
      </c>
      <c r="AB5" s="101">
        <v>22300</v>
      </c>
      <c r="AC5" s="101">
        <v>21800</v>
      </c>
      <c r="AD5" s="101">
        <v>22000</v>
      </c>
      <c r="AE5" s="101">
        <v>21900</v>
      </c>
      <c r="AF5" s="101">
        <v>22200</v>
      </c>
      <c r="AG5" s="101">
        <v>16800</v>
      </c>
      <c r="AH5" s="101">
        <v>18100</v>
      </c>
      <c r="AI5" s="101">
        <v>19700</v>
      </c>
      <c r="AJ5" s="101">
        <v>20500</v>
      </c>
      <c r="AK5" s="101">
        <v>18800</v>
      </c>
      <c r="AL5" s="101">
        <v>21900</v>
      </c>
      <c r="AM5" s="101">
        <v>22600</v>
      </c>
      <c r="AN5" s="101">
        <v>19700</v>
      </c>
      <c r="AO5" s="101">
        <v>20100</v>
      </c>
      <c r="AP5" s="101">
        <v>21900</v>
      </c>
      <c r="AQ5" s="101">
        <v>18900</v>
      </c>
      <c r="AR5" s="101">
        <v>19800</v>
      </c>
      <c r="AS5" s="101">
        <v>20300</v>
      </c>
      <c r="AT5" s="101">
        <v>19000</v>
      </c>
      <c r="AU5" s="101">
        <v>18500</v>
      </c>
      <c r="AV5" s="101">
        <v>19900</v>
      </c>
      <c r="AW5" s="101">
        <v>21400</v>
      </c>
    </row>
    <row r="6" spans="1:49">
      <c r="A6" s="5">
        <f ca="1">INDIRECT(A$3)</f>
        <v>31700</v>
      </c>
      <c r="B6" s="6" t="s">
        <v>8</v>
      </c>
      <c r="C6" s="101">
        <v>24900</v>
      </c>
      <c r="D6" s="101">
        <v>31700</v>
      </c>
      <c r="E6" s="101">
        <v>31000</v>
      </c>
      <c r="F6" s="101">
        <v>32600</v>
      </c>
      <c r="G6" s="101">
        <v>30900</v>
      </c>
      <c r="H6" s="101">
        <v>28900</v>
      </c>
      <c r="I6" s="101">
        <v>27600</v>
      </c>
      <c r="J6" s="101">
        <v>28200</v>
      </c>
      <c r="K6" s="101">
        <v>25400</v>
      </c>
      <c r="L6" s="101">
        <v>25800</v>
      </c>
      <c r="M6" s="101">
        <v>29300</v>
      </c>
      <c r="N6" s="101">
        <v>28500</v>
      </c>
      <c r="O6" s="101">
        <v>28900</v>
      </c>
      <c r="P6" s="101">
        <v>30000</v>
      </c>
      <c r="Q6" s="101">
        <v>28900</v>
      </c>
      <c r="R6" s="101">
        <v>25800</v>
      </c>
      <c r="S6" s="101">
        <v>25600</v>
      </c>
      <c r="T6" s="101">
        <v>27000</v>
      </c>
      <c r="U6" s="101">
        <v>26500</v>
      </c>
      <c r="V6" s="101">
        <v>28300</v>
      </c>
      <c r="W6" s="101">
        <v>27600</v>
      </c>
      <c r="X6" s="101">
        <v>27900</v>
      </c>
      <c r="Y6" s="101">
        <v>27400</v>
      </c>
      <c r="Z6" s="101">
        <v>24200</v>
      </c>
      <c r="AA6" s="101">
        <v>25100</v>
      </c>
      <c r="AB6" s="101">
        <v>23800</v>
      </c>
      <c r="AC6" s="101">
        <v>25600</v>
      </c>
      <c r="AD6" s="101">
        <v>24100</v>
      </c>
      <c r="AE6" s="101">
        <v>24800</v>
      </c>
      <c r="AF6" s="101">
        <v>23400</v>
      </c>
      <c r="AG6" s="101">
        <v>19800</v>
      </c>
      <c r="AH6" s="101">
        <v>21600</v>
      </c>
      <c r="AI6" s="101">
        <v>23200</v>
      </c>
      <c r="AJ6" s="101">
        <v>23700</v>
      </c>
      <c r="AK6" s="101">
        <v>21900</v>
      </c>
      <c r="AL6" s="101">
        <v>21700</v>
      </c>
      <c r="AM6" s="101">
        <v>23300</v>
      </c>
      <c r="AN6" s="101">
        <v>23700</v>
      </c>
      <c r="AO6" s="101">
        <v>24200</v>
      </c>
      <c r="AP6" s="101">
        <v>24800</v>
      </c>
      <c r="AQ6" s="101">
        <v>27400</v>
      </c>
      <c r="AR6" s="101">
        <v>23400</v>
      </c>
      <c r="AS6" s="101">
        <v>24300</v>
      </c>
      <c r="AT6" s="101">
        <v>26000</v>
      </c>
      <c r="AU6" s="101">
        <v>26000</v>
      </c>
      <c r="AV6" s="101">
        <v>28800</v>
      </c>
      <c r="AW6" s="101">
        <v>28600</v>
      </c>
    </row>
    <row r="7" spans="1:49">
      <c r="A7" s="5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</row>
    <row r="8" spans="1:49">
      <c r="A8" s="5"/>
      <c r="B8" s="6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</row>
    <row r="9" spans="1:49" ht="18" customHeight="1">
      <c r="B9" s="120" t="s">
        <v>218</v>
      </c>
      <c r="D9" s="121" t="s">
        <v>315</v>
      </c>
    </row>
    <row r="10" spans="1:49" ht="13.5">
      <c r="A10" s="10" t="str">
        <f>入力!C24</f>
        <v>東北</v>
      </c>
      <c r="B10" s="3" t="s">
        <v>57</v>
      </c>
      <c r="C10" s="9" t="s">
        <v>10</v>
      </c>
      <c r="D10" s="187" t="s">
        <v>59</v>
      </c>
      <c r="E10" s="188"/>
      <c r="F10" s="188"/>
      <c r="G10" s="188"/>
      <c r="H10" s="188"/>
      <c r="I10" s="188"/>
      <c r="J10" s="184" t="s">
        <v>60</v>
      </c>
      <c r="K10" s="174"/>
      <c r="L10" s="174"/>
      <c r="M10" s="174"/>
      <c r="N10" s="174"/>
      <c r="O10" s="174"/>
      <c r="P10" s="174"/>
      <c r="Q10" s="174"/>
      <c r="R10" s="174"/>
      <c r="S10" s="184" t="s">
        <v>61</v>
      </c>
      <c r="T10" s="185"/>
      <c r="U10" s="185"/>
      <c r="V10" s="184" t="s">
        <v>58</v>
      </c>
      <c r="W10" s="185"/>
      <c r="X10" s="185"/>
      <c r="Y10" s="185"/>
      <c r="Z10" s="184" t="s">
        <v>62</v>
      </c>
      <c r="AA10" s="185"/>
      <c r="AB10" s="185"/>
      <c r="AC10" s="185"/>
      <c r="AD10" s="185"/>
      <c r="AE10" s="185"/>
      <c r="AF10" s="185"/>
      <c r="AG10" s="184" t="s">
        <v>63</v>
      </c>
      <c r="AH10" s="185"/>
      <c r="AI10" s="185"/>
      <c r="AJ10" s="185"/>
      <c r="AK10" s="185"/>
      <c r="AL10" s="184" t="s">
        <v>64</v>
      </c>
      <c r="AM10" s="185"/>
      <c r="AN10" s="185"/>
      <c r="AO10" s="185"/>
      <c r="AP10" s="184" t="s">
        <v>65</v>
      </c>
      <c r="AQ10" s="185"/>
      <c r="AR10" s="185"/>
      <c r="AS10" s="185"/>
      <c r="AT10" s="185"/>
      <c r="AU10" s="185"/>
      <c r="AV10" s="185"/>
      <c r="AW10" s="3" t="s">
        <v>56</v>
      </c>
    </row>
    <row r="11" spans="1:49">
      <c r="A11" s="5">
        <f ca="1">IF(A10="北海道",C11,IF(A10="沖縄",AW11,INDIRECT(A$10)))</f>
        <v>44000</v>
      </c>
      <c r="B11" s="132" t="s">
        <v>269</v>
      </c>
      <c r="C11" s="8">
        <v>46000</v>
      </c>
      <c r="D11" s="186">
        <v>44000</v>
      </c>
      <c r="E11" s="186"/>
      <c r="F11" s="186"/>
      <c r="G11" s="186"/>
      <c r="H11" s="186"/>
      <c r="I11" s="186"/>
      <c r="J11" s="186">
        <v>42000</v>
      </c>
      <c r="K11" s="186"/>
      <c r="L11" s="186"/>
      <c r="M11" s="186"/>
      <c r="N11" s="186"/>
      <c r="O11" s="186"/>
      <c r="P11" s="186"/>
      <c r="Q11" s="186"/>
      <c r="R11" s="186"/>
      <c r="S11" s="186">
        <v>40000</v>
      </c>
      <c r="T11" s="186"/>
      <c r="U11" s="186"/>
      <c r="V11" s="186">
        <v>40000</v>
      </c>
      <c r="W11" s="186"/>
      <c r="X11" s="186"/>
      <c r="Y11" s="186"/>
      <c r="Z11" s="186">
        <v>39000</v>
      </c>
      <c r="AA11" s="186"/>
      <c r="AB11" s="186"/>
      <c r="AC11" s="186"/>
      <c r="AD11" s="186"/>
      <c r="AE11" s="186"/>
      <c r="AF11" s="186"/>
      <c r="AG11" s="186">
        <v>42000</v>
      </c>
      <c r="AH11" s="186"/>
      <c r="AI11" s="186"/>
      <c r="AJ11" s="186"/>
      <c r="AK11" s="186"/>
      <c r="AL11" s="186">
        <v>39000</v>
      </c>
      <c r="AM11" s="186"/>
      <c r="AN11" s="186"/>
      <c r="AO11" s="186"/>
      <c r="AP11" s="186">
        <v>38000</v>
      </c>
      <c r="AQ11" s="186"/>
      <c r="AR11" s="186"/>
      <c r="AS11" s="186"/>
      <c r="AT11" s="186"/>
      <c r="AU11" s="186"/>
      <c r="AV11" s="186"/>
      <c r="AW11" s="5">
        <v>36000</v>
      </c>
    </row>
    <row r="12" spans="1:49">
      <c r="A12" s="5"/>
      <c r="B12" s="3"/>
      <c r="C12" s="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49">
      <c r="A13" s="5"/>
      <c r="B13" s="3"/>
      <c r="C13" s="12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AA13" s="5"/>
      <c r="AB13" s="5"/>
      <c r="AC13" s="5"/>
      <c r="AD13" s="5"/>
      <c r="AE13" s="5"/>
      <c r="AF13" s="5"/>
      <c r="AG13" s="5"/>
      <c r="AI13" s="5"/>
      <c r="AJ13" s="5"/>
      <c r="AK13" s="5"/>
      <c r="AL13" s="5"/>
      <c r="AM13" s="5"/>
      <c r="AN13" s="5"/>
      <c r="AO13" s="5"/>
      <c r="AQ13" s="5"/>
      <c r="AR13" s="5"/>
      <c r="AS13" s="5"/>
      <c r="AT13" s="5"/>
      <c r="AU13" s="5"/>
      <c r="AV13" s="5"/>
      <c r="AW13" s="5"/>
    </row>
    <row r="16" spans="1:49">
      <c r="E16" s="101"/>
      <c r="F16" s="101"/>
      <c r="G16" s="101"/>
      <c r="H16" s="101"/>
      <c r="I16" s="101"/>
      <c r="K16" s="101"/>
      <c r="L16" s="101"/>
      <c r="M16" s="101"/>
      <c r="N16" s="101"/>
      <c r="O16" s="101"/>
      <c r="P16" s="101"/>
      <c r="Q16" s="101"/>
      <c r="R16" s="101"/>
      <c r="T16" s="101"/>
      <c r="U16" s="101"/>
      <c r="V16" s="101"/>
      <c r="W16" s="101"/>
      <c r="X16" s="101"/>
      <c r="Y16" s="101"/>
      <c r="AA16" s="101"/>
      <c r="AB16" s="101"/>
      <c r="AC16" s="101"/>
      <c r="AD16" s="101"/>
      <c r="AE16" s="101"/>
      <c r="AF16" s="101"/>
      <c r="AI16" s="101"/>
      <c r="AJ16" s="101"/>
      <c r="AM16" s="101"/>
      <c r="AN16" s="101"/>
      <c r="AO16" s="101"/>
      <c r="AQ16" s="101"/>
      <c r="AR16" s="101"/>
      <c r="AS16" s="101"/>
      <c r="AT16" s="101"/>
      <c r="AU16" s="101"/>
      <c r="AV16" s="101"/>
      <c r="AW16" s="101"/>
    </row>
    <row r="17" spans="3:49">
      <c r="E17" s="101"/>
      <c r="F17" s="101"/>
      <c r="G17" s="101"/>
      <c r="H17" s="101"/>
      <c r="I17" s="101"/>
      <c r="K17" s="101"/>
      <c r="L17" s="101"/>
      <c r="M17" s="101"/>
      <c r="N17" s="101"/>
      <c r="O17" s="101"/>
      <c r="P17" s="101"/>
      <c r="Q17" s="101"/>
      <c r="R17" s="101"/>
      <c r="U17" s="101"/>
      <c r="V17" s="101"/>
      <c r="W17" s="101"/>
      <c r="X17" s="101"/>
      <c r="AA17" s="101"/>
      <c r="AB17" s="101"/>
      <c r="AC17" s="101"/>
      <c r="AD17" s="101"/>
      <c r="AE17" s="101"/>
      <c r="AF17" s="101"/>
      <c r="AI17" s="101"/>
      <c r="AJ17" s="101"/>
      <c r="AM17" s="101"/>
      <c r="AN17" s="101"/>
      <c r="AO17" s="101"/>
      <c r="AQ17" s="101"/>
      <c r="AR17" s="101"/>
      <c r="AS17" s="101"/>
      <c r="AT17" s="101"/>
      <c r="AU17" s="101"/>
      <c r="AV17" s="101"/>
      <c r="AW17" s="101"/>
    </row>
    <row r="18" spans="3:49">
      <c r="E18" s="101"/>
      <c r="F18" s="101"/>
      <c r="G18" s="101"/>
      <c r="H18" s="101"/>
      <c r="I18" s="101"/>
      <c r="K18" s="101"/>
      <c r="L18" s="101"/>
      <c r="M18" s="101"/>
      <c r="N18" s="101"/>
      <c r="O18" s="101"/>
      <c r="P18" s="101"/>
      <c r="Q18" s="101"/>
      <c r="R18" s="101"/>
      <c r="T18" s="101"/>
      <c r="U18" s="101"/>
      <c r="V18" s="101"/>
      <c r="W18" s="101"/>
      <c r="X18" s="101"/>
      <c r="AA18" s="101"/>
      <c r="AB18" s="101"/>
      <c r="AC18" s="101"/>
      <c r="AD18" s="101"/>
      <c r="AE18" s="101"/>
      <c r="AF18" s="101"/>
      <c r="AI18" s="101"/>
      <c r="AJ18" s="101"/>
      <c r="AL18" s="101"/>
      <c r="AM18" s="101"/>
      <c r="AN18" s="101"/>
      <c r="AO18" s="101"/>
      <c r="AQ18" s="101"/>
      <c r="AR18" s="101"/>
      <c r="AS18" s="101"/>
      <c r="AT18" s="101"/>
      <c r="AU18" s="101"/>
      <c r="AV18" s="101"/>
      <c r="AW18" s="101"/>
    </row>
    <row r="20" spans="3:49">
      <c r="M20" s="1" t="s">
        <v>184</v>
      </c>
    </row>
    <row r="21" spans="3:49">
      <c r="M21" s="1" t="s">
        <v>184</v>
      </c>
    </row>
    <row r="22" spans="3:49">
      <c r="M22" s="1" t="s">
        <v>184</v>
      </c>
    </row>
    <row r="23" spans="3:49">
      <c r="M23" s="1" t="s">
        <v>184</v>
      </c>
    </row>
    <row r="24" spans="3:49">
      <c r="C24" s="101"/>
    </row>
    <row r="25" spans="3:49">
      <c r="C25" s="101"/>
      <c r="M25" s="1" t="s">
        <v>184</v>
      </c>
    </row>
    <row r="26" spans="3:49">
      <c r="C26" s="101"/>
    </row>
    <row r="27" spans="3:49">
      <c r="C27" s="101"/>
    </row>
    <row r="28" spans="3:49">
      <c r="C28" s="101"/>
    </row>
    <row r="29" spans="3:49">
      <c r="C29" s="101"/>
    </row>
    <row r="30" spans="3:49">
      <c r="C30" s="101"/>
    </row>
    <row r="31" spans="3:49">
      <c r="C31" s="101"/>
    </row>
    <row r="32" spans="3:49">
      <c r="C32" s="101"/>
    </row>
    <row r="33" spans="3:15">
      <c r="C33" s="101"/>
    </row>
    <row r="34" spans="3:15">
      <c r="C34" s="101"/>
    </row>
    <row r="35" spans="3:15">
      <c r="C35" s="101"/>
    </row>
    <row r="36" spans="3:15">
      <c r="C36" s="101"/>
    </row>
    <row r="37" spans="3:15">
      <c r="C37" s="101"/>
    </row>
    <row r="38" spans="3:15">
      <c r="C38" s="101"/>
    </row>
    <row r="39" spans="3:15">
      <c r="C39" s="101"/>
    </row>
    <row r="40" spans="3:15">
      <c r="C40" s="101"/>
    </row>
    <row r="41" spans="3:15">
      <c r="C41" s="101"/>
    </row>
    <row r="42" spans="3:15">
      <c r="C42" s="101"/>
    </row>
    <row r="43" spans="3:15">
      <c r="O43" s="139"/>
    </row>
  </sheetData>
  <mergeCells count="16">
    <mergeCell ref="D11:I11"/>
    <mergeCell ref="D10:I10"/>
    <mergeCell ref="J10:R10"/>
    <mergeCell ref="J11:R11"/>
    <mergeCell ref="S10:U10"/>
    <mergeCell ref="S11:U11"/>
    <mergeCell ref="AL10:AO10"/>
    <mergeCell ref="AL11:AO11"/>
    <mergeCell ref="AP10:AV10"/>
    <mergeCell ref="AP11:AV11"/>
    <mergeCell ref="V10:Y10"/>
    <mergeCell ref="V11:Y11"/>
    <mergeCell ref="Z10:AF10"/>
    <mergeCell ref="Z11:AF11"/>
    <mergeCell ref="AG10:AK10"/>
    <mergeCell ref="AG11:AK11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62</vt:i4>
      </vt:variant>
    </vt:vector>
  </HeadingPairs>
  <TitlesOfParts>
    <vt:vector size="72" baseType="lpstr">
      <vt:lpstr>入力</vt:lpstr>
      <vt:lpstr>価格表</vt:lpstr>
      <vt:lpstr>50L,100L</vt:lpstr>
      <vt:lpstr>150L,200L</vt:lpstr>
      <vt:lpstr>250L</vt:lpstr>
      <vt:lpstr>300L</vt:lpstr>
      <vt:lpstr>400L以上</vt:lpstr>
      <vt:lpstr>敷設費のみ（備品別）</vt:lpstr>
      <vt:lpstr>R6年3月労務単価</vt:lpstr>
      <vt:lpstr>R6年4月燃料費</vt:lpstr>
      <vt:lpstr>'150L,200L'!Print_Area</vt:lpstr>
      <vt:lpstr>'250L'!Print_Area</vt:lpstr>
      <vt:lpstr>'300L'!Print_Area</vt:lpstr>
      <vt:lpstr>'400L以上'!Print_Area</vt:lpstr>
      <vt:lpstr>'50L,100L'!Print_Area</vt:lpstr>
      <vt:lpstr>入力!Print_Area</vt:lpstr>
      <vt:lpstr>'敷設費のみ（備品別）'!Print_Area</vt:lpstr>
      <vt:lpstr>'R6年3月労務単価'!愛知</vt:lpstr>
      <vt:lpstr>'R6年3月労務単価'!愛媛</vt:lpstr>
      <vt:lpstr>'R6年3月労務単価'!茨城</vt:lpstr>
      <vt:lpstr>'R6年3月労務単価'!岡山</vt:lpstr>
      <vt:lpstr>'R6年3月労務単価'!沖縄</vt:lpstr>
      <vt:lpstr>関東</vt:lpstr>
      <vt:lpstr>'R6年3月労務単価'!岩手</vt:lpstr>
      <vt:lpstr>'R6年3月労務単価'!岐阜</vt:lpstr>
      <vt:lpstr>'R6年3月労務単価'!宮崎</vt:lpstr>
      <vt:lpstr>'R6年3月労務単価'!宮城</vt:lpstr>
      <vt:lpstr>'R6年3月労務単価'!京都</vt:lpstr>
      <vt:lpstr>近畿</vt:lpstr>
      <vt:lpstr>九州</vt:lpstr>
      <vt:lpstr>'R6年3月労務単価'!熊本</vt:lpstr>
      <vt:lpstr>'R6年3月労務単価'!群馬</vt:lpstr>
      <vt:lpstr>'R6年3月労務単価'!広島</vt:lpstr>
      <vt:lpstr>'R6年3月労務単価'!香川</vt:lpstr>
      <vt:lpstr>'R6年3月労務単価'!高知</vt:lpstr>
      <vt:lpstr>'R6年3月労務単価'!佐賀</vt:lpstr>
      <vt:lpstr>'R6年3月労務単価'!埼玉</vt:lpstr>
      <vt:lpstr>'R6年3月労務単価'!三重</vt:lpstr>
      <vt:lpstr>'R6年3月労務単価'!山形</vt:lpstr>
      <vt:lpstr>'R6年3月労務単価'!山口</vt:lpstr>
      <vt:lpstr>'R6年3月労務単価'!山梨</vt:lpstr>
      <vt:lpstr>四国</vt:lpstr>
      <vt:lpstr>'R6年3月労務単価'!滋賀</vt:lpstr>
      <vt:lpstr>'R6年3月労務単価'!鹿児島</vt:lpstr>
      <vt:lpstr>'R6年3月労務単価'!秋田</vt:lpstr>
      <vt:lpstr>'R6年3月労務単価'!新潟</vt:lpstr>
      <vt:lpstr>'R6年3月労務単価'!神奈川</vt:lpstr>
      <vt:lpstr>'R6年3月労務単価'!青森</vt:lpstr>
      <vt:lpstr>'R6年3月労務単価'!静岡</vt:lpstr>
      <vt:lpstr>'R6年3月労務単価'!石川</vt:lpstr>
      <vt:lpstr>'R6年3月労務単価'!千葉</vt:lpstr>
      <vt:lpstr>'R6年3月労務単価'!大阪</vt:lpstr>
      <vt:lpstr>'R6年3月労務単価'!大分</vt:lpstr>
      <vt:lpstr>中国</vt:lpstr>
      <vt:lpstr>中部</vt:lpstr>
      <vt:lpstr>'R6年3月労務単価'!長崎</vt:lpstr>
      <vt:lpstr>'R6年3月労務単価'!長野</vt:lpstr>
      <vt:lpstr>'R6年3月労務単価'!鳥取</vt:lpstr>
      <vt:lpstr>'R6年3月労務単価'!島根</vt:lpstr>
      <vt:lpstr>'R6年3月労務単価'!東京</vt:lpstr>
      <vt:lpstr>東北</vt:lpstr>
      <vt:lpstr>'R6年3月労務単価'!徳島</vt:lpstr>
      <vt:lpstr>'R6年3月労務単価'!栃木</vt:lpstr>
      <vt:lpstr>'R6年3月労務単価'!奈良</vt:lpstr>
      <vt:lpstr>'R6年3月労務単価'!富山</vt:lpstr>
      <vt:lpstr>'R6年3月労務単価'!福井</vt:lpstr>
      <vt:lpstr>'R6年3月労務単価'!福岡</vt:lpstr>
      <vt:lpstr>'R6年3月労務単価'!福島</vt:lpstr>
      <vt:lpstr>'R6年3月労務単価'!兵庫</vt:lpstr>
      <vt:lpstr>'R6年3月労務単価'!北海道</vt:lpstr>
      <vt:lpstr>北陸</vt:lpstr>
      <vt:lpstr>'R6年3月労務単価'!和歌山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ETP</dc:creator>
  <cp:lastModifiedBy>ETP 09</cp:lastModifiedBy>
  <cp:lastPrinted>2024-08-02T01:37:44Z</cp:lastPrinted>
  <dcterms:created xsi:type="dcterms:W3CDTF">1996-07-10T04:11:24Z</dcterms:created>
  <dcterms:modified xsi:type="dcterms:W3CDTF">2024-08-20T01:15:05Z</dcterms:modified>
</cp:coreProperties>
</file>